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80" windowHeight="7680" activeTab="0"/>
  </bookViews>
  <sheets>
    <sheet name="Instytucja" sheetId="1" r:id="rId1"/>
    <sheet name="zatrudnienie" sheetId="2" r:id="rId2"/>
    <sheet name="Część opisowa" sheetId="3" r:id="rId3"/>
    <sheet name="Część merytoryczna" sheetId="4" r:id="rId4"/>
  </sheets>
  <definedNames>
    <definedName name="_xlnm.Print_Area" localSheetId="3">'Część merytoryczna'!$A$1:$I$85</definedName>
    <definedName name="_xlnm.Print_Area" localSheetId="2">'Część opisowa'!$A$2:$F$98</definedName>
    <definedName name="_xlnm.Print_Area" localSheetId="0">'Instytucja'!$B$2:$G$110</definedName>
    <definedName name="_xlnm.Print_Area" localSheetId="1">'zatrudnienie'!$A$3:$G$42</definedName>
  </definedNames>
  <calcPr fullCalcOnLoad="1"/>
</workbook>
</file>

<file path=xl/sharedStrings.xml><?xml version="1.0" encoding="utf-8"?>
<sst xmlns="http://schemas.openxmlformats.org/spreadsheetml/2006/main" count="586" uniqueCount="274">
  <si>
    <t>1. Koncerty</t>
  </si>
  <si>
    <t>Lp.</t>
  </si>
  <si>
    <t>Wyszczególnienie</t>
  </si>
  <si>
    <t>I.</t>
  </si>
  <si>
    <t>Przychody ogółem</t>
  </si>
  <si>
    <t xml:space="preserve"> 1.</t>
  </si>
  <si>
    <t>Przychody własne</t>
  </si>
  <si>
    <t/>
  </si>
  <si>
    <t>przychody z prowadzonej działalności</t>
  </si>
  <si>
    <t>sprzedaż składników majątku ruchomego</t>
  </si>
  <si>
    <t>najem i dzierżawa składników majątkowych</t>
  </si>
  <si>
    <t>pozostałe przychody własne</t>
  </si>
  <si>
    <t xml:space="preserve"> 2.</t>
  </si>
  <si>
    <t>Dotacja z budżetu Miasta na działalność bieżącą</t>
  </si>
  <si>
    <t>środki własne Miasta - dotacja celowa</t>
  </si>
  <si>
    <t>środki własne Miasta - dotacja podmiotowa</t>
  </si>
  <si>
    <t>środki finansowe Ministra Kultury</t>
  </si>
  <si>
    <t>środki z funduszy międzynarodowych</t>
  </si>
  <si>
    <t>VAT podlegający zwrotowi (-)</t>
  </si>
  <si>
    <t xml:space="preserve"> 3.</t>
  </si>
  <si>
    <t>Dotacja z budżetu Województwa na działalność bieżącą</t>
  </si>
  <si>
    <t>środki własne Województwa</t>
  </si>
  <si>
    <t xml:space="preserve"> 4.</t>
  </si>
  <si>
    <t>Środki otrzymane bezpośrednio przez Instytucję</t>
  </si>
  <si>
    <t>środki z funduszy miedzynarodowych</t>
  </si>
  <si>
    <t xml:space="preserve"> 5.</t>
  </si>
  <si>
    <t>Środki finansowe otrzymane od osób fizycznych i prawnych</t>
  </si>
  <si>
    <t xml:space="preserve"> 6.</t>
  </si>
  <si>
    <t>Przychody finansowe</t>
  </si>
  <si>
    <t xml:space="preserve"> 7.</t>
  </si>
  <si>
    <t>Inne źródła</t>
  </si>
  <si>
    <t>II.</t>
  </si>
  <si>
    <t>Koszty ogółem</t>
  </si>
  <si>
    <t>Koszty wg rodzaju</t>
  </si>
  <si>
    <t>amortyzacja</t>
  </si>
  <si>
    <t>zużycie materiałów i energii</t>
  </si>
  <si>
    <t>usługi obce</t>
  </si>
  <si>
    <t>remonty</t>
  </si>
  <si>
    <t>transport</t>
  </si>
  <si>
    <t>poligrafia, plakatowanie i reklama</t>
  </si>
  <si>
    <t>opłaty pocztowe i telekomunikacyjne</t>
  </si>
  <si>
    <t>czynsze</t>
  </si>
  <si>
    <t>usługi artystyczne</t>
  </si>
  <si>
    <t>pozostałe usługi</t>
  </si>
  <si>
    <t>podatki i opłaty</t>
  </si>
  <si>
    <t>podatek od nieruchomości</t>
  </si>
  <si>
    <t>podatek od śr. transportowych</t>
  </si>
  <si>
    <t>ubezpieczenia majątkowe</t>
  </si>
  <si>
    <t>podatek VAT</t>
  </si>
  <si>
    <t>PFRON</t>
  </si>
  <si>
    <t>tantiemy</t>
  </si>
  <si>
    <t>pozostałe</t>
  </si>
  <si>
    <t>wynagrodzenia</t>
  </si>
  <si>
    <t>osobowe</t>
  </si>
  <si>
    <t>honoraria własnych pracowników</t>
  </si>
  <si>
    <t>honoraria doangażowanych</t>
  </si>
  <si>
    <t>wynagrodzenia bezosobowe, prowizje</t>
  </si>
  <si>
    <t>ubezpieczenia społeczne i inne świadczenia</t>
  </si>
  <si>
    <t>składki naliczane od wynagrodzeń</t>
  </si>
  <si>
    <t>Zakładowy Fundusz Świadczeń Socjalnych</t>
  </si>
  <si>
    <t>inne koszty rodzajowe</t>
  </si>
  <si>
    <t>podróże służbowe</t>
  </si>
  <si>
    <t>wartość sprzedanych towarów i materiałów</t>
  </si>
  <si>
    <t>Pozostałe koszty operacyjne</t>
  </si>
  <si>
    <t>Koszty finansowe</t>
  </si>
  <si>
    <t>płatności odsetkowe wynikające z zaciągniętych zobowiązań</t>
  </si>
  <si>
    <t>pozostałe koszty finansowe</t>
  </si>
  <si>
    <t>III.</t>
  </si>
  <si>
    <t>Wynik zdarzeń nadzwyczajnych</t>
  </si>
  <si>
    <t xml:space="preserve"> </t>
  </si>
  <si>
    <t>zyski nadzwyczajne</t>
  </si>
  <si>
    <t>straty nadzwyczajne</t>
  </si>
  <si>
    <t>IV.</t>
  </si>
  <si>
    <t>Wynik brutto
(poz. I. - poz. II. +/- poz. III.)</t>
  </si>
  <si>
    <t>V.</t>
  </si>
  <si>
    <t>Podatek dochodowy od osób prawnych</t>
  </si>
  <si>
    <t>VI.</t>
  </si>
  <si>
    <t>Wynik netto
(poz. IV. - poz. V.)</t>
  </si>
  <si>
    <t>VII.</t>
  </si>
  <si>
    <t>Środki na działalność inwestycyjną</t>
  </si>
  <si>
    <t>Dotacja z budżetu Miasta</t>
  </si>
  <si>
    <t>środki własne Miasta</t>
  </si>
  <si>
    <t>Dotacja z budżetu Województwa</t>
  </si>
  <si>
    <t>VIII.</t>
  </si>
  <si>
    <t>Nakłady* na inwestycje i zakupy inwestycyjne oraz nabycie wartości niematerialnych i prawnych</t>
  </si>
  <si>
    <t>*Wartość netto powiększona o część kwoty VAT obliczonej według wskaźnika proporcji</t>
  </si>
  <si>
    <t>IX.</t>
  </si>
  <si>
    <t>Dane uzupełniające na koniec okresu (bez ZFŚŚ)</t>
  </si>
  <si>
    <t>środki pieniężne:</t>
  </si>
  <si>
    <t xml:space="preserve">     należności, w tym:</t>
  </si>
  <si>
    <t xml:space="preserve">             wymagalne</t>
  </si>
  <si>
    <t xml:space="preserve">     zobowiązania, w tym:</t>
  </si>
  <si>
    <t>Wykonanie na dzień 31.12.2011 r.</t>
  </si>
  <si>
    <t>Wykonanie na dzień 31.12.2012 r.</t>
  </si>
  <si>
    <t>Wykonanie na dzień 31.12.2012 r. wraz z częścią merytoryczną</t>
  </si>
  <si>
    <t>4. Spektakle</t>
  </si>
  <si>
    <t xml:space="preserve">Dynamika  (4:2)   </t>
  </si>
  <si>
    <t>Dynamika   (5:3)</t>
  </si>
  <si>
    <t>Ogółem:</t>
  </si>
  <si>
    <t>Razem kol. 2:</t>
  </si>
  <si>
    <t>Razem kol. 1:</t>
  </si>
  <si>
    <t>Razem kol. 3:</t>
  </si>
  <si>
    <t>Razem kol. 4:</t>
  </si>
  <si>
    <t>Razem kol. 5:</t>
  </si>
  <si>
    <t>Razem kol. 6:</t>
  </si>
  <si>
    <t>Razem kol. 7:</t>
  </si>
  <si>
    <t>Dynamika     (4:3)</t>
  </si>
  <si>
    <t>Podpis Dyrektora Instytucji</t>
  </si>
  <si>
    <t>Weryfikacja materiału przez jednostkę nadrzędną:</t>
  </si>
  <si>
    <t>Podpis Dysponenta</t>
  </si>
  <si>
    <t>Podpis resortowego Prezydenta</t>
  </si>
  <si>
    <t>1</t>
  </si>
  <si>
    <t>2</t>
  </si>
  <si>
    <t>3</t>
  </si>
  <si>
    <t>4</t>
  </si>
  <si>
    <t xml:space="preserve"> - nagrody jubileuszowe</t>
  </si>
  <si>
    <t>Data i podpis Głównego Księgowego, nr tel.</t>
  </si>
  <si>
    <t>Data i podpis Głównego Księgowego.</t>
  </si>
  <si>
    <t>Data i podpis Głównego Księgowego</t>
  </si>
  <si>
    <t>Liczba widzów (uczestników)</t>
  </si>
  <si>
    <t>Razem kol. 8:</t>
  </si>
  <si>
    <t>……………………………………………………………………………..</t>
  </si>
  <si>
    <t>2. Wystawy</t>
  </si>
  <si>
    <t>3. Spotkania</t>
  </si>
  <si>
    <t>…………………………………………………………………………….</t>
  </si>
  <si>
    <t xml:space="preserve">* Rodzaje działalności - istnieje możliwość zmiany nazw wydarzeń artystycznych w zależności od prowadzonej działalności </t>
  </si>
  <si>
    <t>Rodzaj działności*</t>
  </si>
  <si>
    <t>Część opisowa z wykonania planu finansowego za rok 2012 Domu Kultury "13 Muz"</t>
  </si>
  <si>
    <t>Działalność merytoryczna Domu Kultury "13 Muz" za okres od 01 stycznia 2012 r. - 31 grudnia 2012 r.</t>
  </si>
  <si>
    <t>5. Inne formy działalności: happeningi</t>
  </si>
  <si>
    <t>6. Inne formy działalności: projekcje filmowe</t>
  </si>
  <si>
    <t>7. Inne formy działalności: sluchowiska radiowe</t>
  </si>
  <si>
    <t xml:space="preserve">8. Inne formy działalności: </t>
  </si>
  <si>
    <t>** Liczba - wpisujemy jednorazowe wydarzenia, w przypadku wydarzeń cyklicznych, powtarzających się - sumujemy</t>
  </si>
  <si>
    <t>Liczba**</t>
  </si>
  <si>
    <t>Instytucja kultury" Dom Kultury "13 Muz"</t>
  </si>
  <si>
    <t>Dział 921   Rozdział 92109</t>
  </si>
  <si>
    <t>Plan po zmianach na dzień  31.12.2012 r.</t>
  </si>
  <si>
    <t>Wykonanie planu na dzień 31.12.2012 r.</t>
  </si>
  <si>
    <t>Dynamika (5:4)</t>
  </si>
  <si>
    <t>Część opisowa do wykonania planu finansowego za rok 2012</t>
  </si>
  <si>
    <t>Część opisowa - merytoryczna do wykonanie planu finansowego za rok 2012</t>
  </si>
  <si>
    <t>Plan na dzień 01.01.2012 r.</t>
  </si>
  <si>
    <t>Razem kol. 9:</t>
  </si>
  <si>
    <t>9. Inne formy działalności:</t>
  </si>
  <si>
    <t xml:space="preserve">              Sprawozdanie z wykonania planu finasowego na dzień 31 grudnia 2012 r.                                </t>
  </si>
  <si>
    <t xml:space="preserve">w 2012roku instytucja nie otrzymała środków finansowych od osób fizycznych i prawnych </t>
  </si>
  <si>
    <t>transport osobowy, transport materiałów, transport prac</t>
  </si>
  <si>
    <t xml:space="preserve">vat od zakupu materiałów i usług nie podlegający odliczeniu </t>
  </si>
  <si>
    <t xml:space="preserve">składki zus społeczne ( emerytalne, rentowe, wypadkowe, fundusz pracy ) opłacane przez płatnika 13Muz </t>
  </si>
  <si>
    <t>świadczenia urlopowe wypłacone w 2012r</t>
  </si>
  <si>
    <t xml:space="preserve">szkolenia zawodowe i podnoszenie kwalifikacji zawodowych , woda dla pracowników, zwrot kosztów za okulary korekcyjne, szkolenie z pierwszej pomocy </t>
  </si>
  <si>
    <t xml:space="preserve">delegacje krajowe i zagraniczne, zwroty kosztów dojazdu dla artystów, dodatkowe koszty podróży, </t>
  </si>
  <si>
    <t>Konto „Usługi obce” obejmuje różnego rodzaju usługi świadczone przez inne jednostki gospodarcze lub osoby fizyczne, które prowadzą działalność gospodarczą, opłacone gotówką,</t>
  </si>
  <si>
    <t xml:space="preserve">drobne remonty w instytucji - naprawa elektryki, konserwacja toalet </t>
  </si>
  <si>
    <t xml:space="preserve">Na koncie tym ujmowane są wszelkiego rodzaju podatki i opłaty płacone przez instytucje, które obciążają jej działalność. </t>
  </si>
  <si>
    <t xml:space="preserve">Wynagrodzenia” są pozycją układu rodzajowego kosztów, która obejmuje wypłaty pieniężne oraz wartość świadczeń w naturze wypłacanych lub wydawanych przez instytucje  pracownikom bądź innym osobom fizycznym, w charakterze wynagrodzenia za wykonaną na jego rzecz pracę bez względu na charakter stosunku pracy. </t>
  </si>
  <si>
    <t>Konto „Pozostałe koszty rodzajowe” obejmuje wszystkie koszty, które nie są ewidencjonowane na innych kontach zespołu 4</t>
  </si>
  <si>
    <t>w 2012 przychody pozyskane w ramach prowadzonej działalności stanowił 38% w porównaniu do roku poprzedniego , różnicę stanowią przychody uzyskiwane z organizacji zleconych w 2011roku  przez instucje i przdsiębiorstwa prywatne eventów oraz wydarzeń artystycznych</t>
  </si>
  <si>
    <t>przychody stanowią : 1 / 924 zł odsetki na rachunku bankowym uzyskane w ramach lokaty overnight, 2/ 404 dodatnie różnice kursowe, 3/ 29zł różnice wynikające z zaokrągleń na potrzeby deklaracji vat składanych w 2012r.</t>
  </si>
  <si>
    <t xml:space="preserve">kosty wynikające z zaokrągleń deklaracji vat składanych w 2012r. </t>
  </si>
  <si>
    <t>koszty poniesionych odsetek podatkowych i ustawowych</t>
  </si>
  <si>
    <t>……………………………………………….</t>
  </si>
  <si>
    <t>15-02-2012 tel. 91/433 79 87 ……………………………………………</t>
  </si>
  <si>
    <t>15-02-2012………………………………………………………..</t>
  </si>
  <si>
    <t>………………………………………………………..</t>
  </si>
  <si>
    <t xml:space="preserve">sprzedaz katalogów  Instytucji 13Muz  trakcie festiwalu Inspiracje Apokalypse </t>
  </si>
  <si>
    <t xml:space="preserve">Koszty - wyrażone wartościowo zużycie czynników produkcji, wykorzystanie zasobów ludzkich, usług obcych w związku z prowadzoną działalnością gospodarczą. Koszty można klasyfikować - wyróżnić trzy podstawowe układy kosztów: układ rodzajowy ( podział kosztów w ramach zespołu 4 zakładowego planu kont), układ funkcjonalny-dzieli koszty według miejsc powstawania kosztów, Układ kalkulacyjny klasyfikuje koszty w tzw. pozycje kalkulacyjne. Dzieli on koszty następująco: koszty bezpośredni i koszty pośrednie. 
 koszty bezpośrednie materiały bezpośrednie,
</t>
  </si>
  <si>
    <t xml:space="preserve">projekty graficzne, wydruki, banery, ulotki, programy , kalendarzyki, nadruki na koszulki, reklama w prasie lokalnej, reklama w prasie ogólnokrajowej, reklama w sieci, city light, spoty na ekranie diodowym , druk katalogu, druk broszury, plakaty, usługi marketingowe, nadruk na płytach, druki zaproszeń , nadruk na smyczach, inne gadżety promocyjne </t>
  </si>
  <si>
    <t>zajęcie pasa ruchu drogowego - opłata do ZDITM</t>
  </si>
  <si>
    <t>wynagrodzenia osób zatrodnionych na podstawie umów cywilno-prawnych ( umów zlecenioa i o dzieło ) zatrudnionych na potrzeby organizacji wydarzeń artystycznych których przedmiot stanowiły; pisanie tekstów do katalogów, tłumaczenia tekstu, pisanie scenariuszy wydarzeń, dystrybucja plakatów, prezentacja i przygotowanie wystaw, projekty graficzne, koordynacja festiwali , koordynacja kampanii społecznych, obsługa szatni i toalet w trakcie wydarzeń , obsługa logistyczna, sporządzanie dokumentacji z wydarzeń, wykonanie filmu, spoty singla, obsługa sali kominkowej , projekty artystyczne - wykonanie, ralizacja dziwiękowa i techniczna, prowadzenie ceremonii wydarzeń, obsługa współpracy, wykonanie dj-skie, dodatkowe czynności administracyjne, , wykonanie scenografii, naprawa instalacji elektrycznej , skład tekstów, korekta katalogu i inne.</t>
  </si>
  <si>
    <t>środki finansowe przyznane przez Organizatora - Urząd Miasta Szczecin / W prognozie budżetu Klubu 13 Muz na 2012 rok planuje się dotację z budżetu Miasta na działalność operacyjną – podstawową skorygowaną o kwotę  42 000,00 ( 3% całości przyznanej dotacji podmiotowej ) zwiększona o składkę na ubezpieczenie rentowe.  (Zgodnie z pismem z dnia 16 01 2012  / wkioz-I.3021.    .2012.dc )</t>
  </si>
  <si>
    <t>( + 60 000 )</t>
  </si>
  <si>
    <t>- zwiększenie dotacji podmiotowej zgodnie z pismem z dnia 26 04 2012  / wkioz-I.3021.42.2012.dc</t>
  </si>
  <si>
    <t>( + 56 000 ) – ZARZĄDZENIE PREZYDENTA MIASTA SZCZECIN 199/12</t>
  </si>
  <si>
    <t>……………………………………………………………………………………..</t>
  </si>
  <si>
    <r>
      <t xml:space="preserve">Wysokość otrzymanej w 2012r. na podstawie osobno zawartej umowy dotacji od Ministra Kultury (MKiDN)  w ramach realizacji projektu </t>
    </r>
    <r>
      <rPr>
        <b/>
        <sz val="12"/>
        <color indexed="8"/>
        <rFont val="Arial"/>
        <family val="2"/>
      </rPr>
      <t>UMOWA Nr 05295/12/FPK/ZNGS</t>
    </r>
    <r>
      <rPr>
        <sz val="12"/>
        <color indexed="8"/>
        <rFont val="Arial"/>
        <family val="2"/>
      </rPr>
      <t xml:space="preserve"> </t>
    </r>
    <r>
      <rPr>
        <b/>
        <sz val="12"/>
        <color indexed="8"/>
        <rFont val="Arial"/>
        <family val="2"/>
      </rPr>
      <t xml:space="preserve">z dnia 10.05.2012 r. dotycząca dofinansowania zadań w ramach PROGRAMU / PRIORYTETU(Wydarzenia artystyczne / Sztuki wizualne) </t>
    </r>
    <r>
      <rPr>
        <sz val="12"/>
        <color indexed="8"/>
        <rFont val="Arial"/>
        <family val="2"/>
      </rPr>
      <t>ze środków finansowych Ministra Kultury i Dziedzictwa Narodowego pochodzących z Funduszu Promocji Kultury</t>
    </r>
  </si>
  <si>
    <t xml:space="preserve">dotacja przyznana na 01 01 2012   w wysokosci 1 400 000zł z budżetu Miasta na działalność statutową – podstawową skorygowana o kwotę  42 000,00 ( 3% całości przyznanej dotacji podmiotowej ) zwiększona o składkę na ubezpieczenie rentowe.  (Zgodnie z pismem z dnia 16 01 2012  / wkioz-I.3021.    .2012.dc ) zwiększenie dotacji podmiotowej zgodnie z pismem z dnia 07 03 2012  / wkioz-I.3021.24.2012.dc ( + 60 000 ), zwiększenie dotacji podmiotowej zgodnie z pismem z dnia 26 04 2012  / wkioz-I.3021.42.2012.dc ( + 56 000 ) </t>
  </si>
  <si>
    <t xml:space="preserve">instytucja otrzymała dwie dodatkowe dotacje celowe : 1/ 11 999 zł  Wydawnictwo Maski - druk 3 (połączone kwartały 3 i 4) numerów kwartalnia pisma młodziezowego  / umowa nr WK/DC/U/41/2012, 2/ 205 000zł  umowa numer WK/CC/U/49/2012 z dnia 15 maja 2012 r. (CRU 12/0001927)  – „Organizacja, realizacja i promocja 8. edycji Międzynarodowego Festiwalu Sztuki Wizualnej inSpiracje 2012” </t>
  </si>
  <si>
    <t xml:space="preserve">zlecenie organizacji imprez (30 045zł), sprzedaż biletów na koncerty (17 503zł), </t>
  </si>
  <si>
    <t>poziom / wartość przychowdów uzyskanych z najmu składników majątkowych (20 693zł) oraz wynajmu sali kominkowej prywatnym przedsiębiorstwom i osobom fizycznym (15 897zł), usługi promocyjne (29 656zł), refaktury kosztów zużycia mediów przez najemców / energia elektryczna, ochrona, zużycie wody, ogrzewanie (22 800zł)</t>
  </si>
  <si>
    <t>usługi telekomunikacyjne, przesyłki pocztowe, opłaty za internet , karty doładowujące telefon, opłata za przesyłki kurierskie, przesyłki prac artystów - usługi kurierskie, abonamenty telefoniczne - telefon stacjonarny, telefony komórkowe, przesyłki listowe (listy polecone i zwykłe)</t>
  </si>
  <si>
    <t>usługi gastronomiczne i cateringowe na potrzeby konferencji, wernisazy, spotkań autorskich i innych wydarzeń , obsługa techniczna, usługi geodezyjne, usługi sprzetu biurowego, centrali telefonicznej, najem sprzętu technicznego, najem sceny, wywóż odpadów komunalnych, ochrona mienia, ochrona w trakcie imprez, usługi informatyczne , strojenie fortepianu, usługa graficzna, usługi noclegowe, usługi bhp, prowizje bankowe</t>
  </si>
  <si>
    <t>Amortyzacja majątku trwałego instytucji-liczona metodą liniową.  Natomiast na koncie tym nie zostały ujęte odpisy aktualizujące wartość środków trwałych i wartości niematerialnych i prawnych, oraz amortyzacja jednorazowej dla zakupionych środków trwałych o wartości nieprzekraczajacej kwoty 3500zł.</t>
  </si>
  <si>
    <t>Koszty rodzajowe i ich rozliczenie” wykorzystywane jest na potrzeby statystyczne oraz do sporządzania sprawozdań finansowych na potrzeby Organizatora , w tym sporządzenia rachunku zysków i strat w wariancie porównawczym, a także do ustalenia wysokości ewentualnego  podatku dochodowego. Koszty rodzajowe mówią ogólnie o sumie i strukturze kosztów instytucji. Ewidencja kosztów według układu rodzajowego nie informuje o wysokości kosztów w podziale na organizację poszczególnych wydarzeń, kosztach obszarów działalności czy też kosztach realizowanych zleceń (nie mówiąc o kosztach innych procesów dotyczących np. działalności marketingowej, utrzymania infrastruktury).</t>
  </si>
  <si>
    <t xml:space="preserve">koszty stanowią materiały (64 291zł)  : biurowe , gospodarcze, środki czystości, materiały budowlane niezbędne do adaptacji pomieszczeń na potrzeby wystaw, materiały niezbędne do ralizacji wystaw i wernisaży  ( folie, bombki, kartony, płyty , tektury) artykuły spożywcze na potrzeby wystaw i wernisaży , materiały informacyjne księgowość ( w tym prenumeraty informatorów),  wieszaki, koperty, drobne wyposażenie-biurowe koszty amortyzacji jednorazowej, zużycie energii (65 492zł) : opłarta za zuzycie wody, opłata za energię elektyczną oraz dodatkowe przyłączenia w trakcie wydarzeń , zużycie energii cieplnej </t>
  </si>
  <si>
    <t>usługi artystów - koncerty, wernisaże, animacje wizualne, prezentacje filmu, wykonanie utworów, realizacje widowisk, instalacje artystyczne, performence udostepnienie prac, koncepcje muzyczne, pisanie utworów.</t>
  </si>
  <si>
    <t xml:space="preserve">deklaracja podatek od nieruchomości  za rok 2012 - budynek oraz grunt Pl. Żołnierza Pl 2 w Szczecinie </t>
  </si>
  <si>
    <t>Licencja na rozpowszechnianie filmów, opłaty za koncerty organizowane w trakcie festiwali : Digitalia, Inspiracje , 13sphere , pozostałe koncerty : Andrzej Smolik, Igor Pudło, Ramona Ray,Mela Koteluk i pozostałych wg. Opisu zawartego w części merytorycznej.</t>
  </si>
  <si>
    <t xml:space="preserve">ujemne różnice kursowe, koszty obsługi zobowiązań, koszty zaokrągleń deklaracji vat 2012 (0,07gr) </t>
  </si>
  <si>
    <t xml:space="preserve"> opłata wpisowa i składka członkowska PIG, kontrola kominiarska, przegląd dachu, przegląd budynku,  przedłuzenie licencji do programu antywirusowego, opłata za internetową domenę, </t>
  </si>
  <si>
    <t xml:space="preserve">wynagrodzenia osobowe - płace brutto ( wynagrodzenie zasadnicze, dodatki funkcyjne, nagrody finansowe  przyznane w trakcie roku) osób zatrudnionych na podstawie umowy o pracę - szczegółowy opis zawiera tabela zatrudnienie stanowiąca część n/n sprawozdnia </t>
  </si>
  <si>
    <t>Pozostałe 2011</t>
  </si>
  <si>
    <t xml:space="preserve">15-02-2012 </t>
  </si>
  <si>
    <t>SPRAWOZDANIE Z WYKONANIA PLANU FINANSOWEGO                                                                                                         ZA ROK 2012  R.</t>
  </si>
  <si>
    <t xml:space="preserve">ZATRUDNIENIE  I  WYNAGRODZENIA    </t>
  </si>
  <si>
    <t>Plan na dzień 01.01.2012r.</t>
  </si>
  <si>
    <t>Plan po zmianach na dzień 31.12.2012.</t>
  </si>
  <si>
    <t>Wykonanie            na dzień 31.12.2012 r.</t>
  </si>
  <si>
    <t>Uwagi</t>
  </si>
  <si>
    <t xml:space="preserve">średnioroczne </t>
  </si>
  <si>
    <t>za 2009 r.</t>
  </si>
  <si>
    <t>I</t>
  </si>
  <si>
    <t>Zatrudnienie ( etaty )</t>
  </si>
  <si>
    <t>Data i kwota podwyżki (średnia na 1 etat)</t>
  </si>
  <si>
    <t>miesiąc:</t>
  </si>
  <si>
    <t>II</t>
  </si>
  <si>
    <t>Wynagrodzenie angażowe pracowników
 (w złotych/ etat / miesiąc)</t>
  </si>
  <si>
    <t>kwota:</t>
  </si>
  <si>
    <t xml:space="preserve">Pozostałe składniki wynagrodzeń osobowych pracowników wynikające ze stosunku pracy </t>
  </si>
  <si>
    <t xml:space="preserve"> - odprawy emerytalne i inne</t>
  </si>
  <si>
    <t xml:space="preserve"> - nagrody uznaniowe, premie</t>
  </si>
  <si>
    <t xml:space="preserve"> - pozostałe (wymienić)</t>
  </si>
  <si>
    <t>Podpis Głównego Księgowego, nr tel.</t>
  </si>
  <si>
    <t>Podpis Dyrektora Instytucji:</t>
  </si>
  <si>
    <t>Podpis resortowego Prezydenta:</t>
  </si>
  <si>
    <t xml:space="preserve">Festiwal digital_ia: Igor Boxx, Evf, Steal 4 Ram, Happy Black; 13-14.02.2012r. ; k. 12 000,00zł </t>
  </si>
  <si>
    <t>Festiwal 13 sphere: Thom Logic, Demo Ra, Sue Clyde, Too Late, Ramona Rey,  LittleLiquid, Braingrain, 22-24.03.2012r. ; k. 17 000,00zł</t>
  </si>
  <si>
    <t>W ramach f. inSPIRACJE Metrobox, Chinawoman, Daniela La Luz, Yannick Robyns, Silent Disco, Kwartet Smyczkowy, Tobias Haussing, Chris Da Break; 1-3.06.2012r. ; k. 120 000,00zł</t>
  </si>
  <si>
    <t>Strefa Młodych Muzyków: koncerty uczniów Ogólnokształcącej Szkoły Muzycznej oraz Akademi Sztuki; od 1.01-31.12.2012r.; k. 3 000zł</t>
  </si>
  <si>
    <t xml:space="preserve">Way to Freedom- koncert w Dniepropietrowsku; S_in City Tribe oraz Maciej Cybulski i Pani Pawlovsky; 19.05.2012r. ; k. 36 660,34zł </t>
  </si>
  <si>
    <t>Armed Man- Masza o Pokój; Szymon Wyrzykowski; 13.04.2012r.; 11 033,24zł</t>
  </si>
  <si>
    <t>15. lecie Północnej Izby Gospodarczej: Baltic Neopolis Orchestra, S_in City Tribe; 28.09.2012r. ; k. 15 829,14zł</t>
  </si>
  <si>
    <t xml:space="preserve">S_in City way to Freedom- koncert na Alei Kwiatowej: S_in City Tribe, Przemysław Kazaniecki, Jan Młynarski, Olek Różanek, PUH, Michał Mazur, Bartek Orłowski, Dj Twister, Paweł Maślanka, Baltic Neopolis Orchestra; 14.10.2012r. ; k. 24 103,00zł </t>
  </si>
  <si>
    <t>Koncert Meli Koteluk; 06.10.2012r.; k. 8 805,49zł</t>
  </si>
  <si>
    <t>Koncert Charlie Monroe; 06.10.2012r. ; 1 000zł</t>
  </si>
  <si>
    <t>Koncerty w ramach WOŚP : Druh Sławek, Nativizm, Czarny, Tas, Dj Fru&amp;Fairy, Annalisa; 5-8.01.2012r.; k. 4 000zł</t>
  </si>
  <si>
    <t xml:space="preserve">Festiwal digital_ia: Scenoscone, Felix Beck, Thomas Musil, Peter Ablingera, Winfried Ritsh; 13.01-29.02.2012r. ; k. 70 000,00zł </t>
  </si>
  <si>
    <t xml:space="preserve">13 sphere: Anna Witkowska, Krzysztof Arciszewski, Anna Cywińska, Leonia Kaniuk, Gniewomir Łuczak, Rafał Żarski, Bartosz Wójcicki, Beata Romanowska, Mariusz Samól; 22.03-31.04.2012r. ; k. 30 000,00zł </t>
  </si>
  <si>
    <t xml:space="preserve">festiwal inSPIRACJEJakub Rebelka, Gregor Schneider, Balestra Berlin, Sergey Shabohin, Isao Hashimoto, Gregor Graf, Peter Fuss, Rusian Vashkevich, Maciej Litkowski, Danuta Dąbrowska, Oskar Dawicki, Piotr Bosacki, Michał Bałdyga,  Maciej Kurak, Rafał Milacha, Przemysław Truściński, Jakub Rebelka, Zofia Kulik, Natalia LL, Józef Robakowski, Tony Oursler, Hubert Czerpoka, Szymon Kobylarz, Anna Orlikowska, Artur Malewski, Małgorzata Szymankiewicz, Kuba Bąskowski, Piotr Skiba, Bartosz Kokosiński, Aleksandra Godlewska, Piotr LIs, Sylwia Jakubowska, Tomasz Nogalski, Malina Tomaszewska, Natalia Niedziela, Satyan Dave, Cad Camounoem, Monika Szpener; 01.06-31.08.2012r. ; k. 400 000,00zł </t>
  </si>
  <si>
    <t xml:space="preserve">Wystawa Zorka Project w ramach kampani Sam jesteś Stary, Zofia Wolny, 1.06-31.08.2012r.; k. 5 000,00zł </t>
  </si>
  <si>
    <t>Wystawy w ramach Przystanek Kultura- Zorka Project oraz Ciemna Strona Księżyca, Monika Redzisz, Bartek Otocki;  28.09-31.03.2013r.; k. 7 000,00zł</t>
  </si>
  <si>
    <t>Wystawy udostępnione w ramach Nocy Muzeów, Anna Cywińska, Martyna Szwinta, Krzysztof Arciszewski, Mariusz Samól, Tomasz Papakul, Justyna Olszewska, Gniewomir Łuczak, Lena Możejewska, Anna Witkowska, Artur Rozen, Lonia Kaniuk, Agnieszka Mężał, Magdalena Sakowska-Carło; 19.05.2013; k. 500,00zł</t>
  </si>
  <si>
    <t>Wystawy zorganizowane we współpracy z galerią ZONA: Czarna Seria; Latający Zamek; Chao ab Ordo; Nie tylko dobro pochodzi z góry; Ekspozycja; A jak Apokalipsa; Szczurołap; Sausage hero; Obraz pożerajacy pejzarz, Artur Malewski, Agata Michowska, Anna Orlikowska, Arur Malewski, Agata Michowska, Małgorzata Szymankiewicz, Kuba Bąkowski, Piotr Skiba, Bartosz Kokosiński 15.01-31.12.2012r. ; 5 000,00zł</t>
  </si>
  <si>
    <t>Wystawa Bartka Otockiego pt. Czy jest bezpiecznie? ; 11.10-04.01.2013r.; k. 5 000,00zł;</t>
  </si>
  <si>
    <t>Wystawa graffitti w ramach Anniversary- wystawa zbiorowa twórców nieprofesjonalnych,  23.06.2013; k. 3 000,00zł</t>
  </si>
  <si>
    <t>Wystawa podczas festiwalu Designu dla Dzieci o tematyce designu przedmiotów użytkowch, Jan Bajtlik, Katarzyna Bogucka, Bohdan Butenko, Gadson Caba, Ola Cieślak, Agata Dudek, Maria Rauch, Katarzyna Fryza-Księżopolska, Marta Ignerska, Agata Juszczak, Justyna Koeke, Magdalena Kreis, Natalia Romaszkan, Aleksandra i Daniel Mizielińscy, Marianna Oklejak, Pipilotti Rist, Robert Romanowicz, Ewa Solarz, Tado, Aleksandra Woldańska, Elwira Ziomkowska, Christian Jackson; 09-03-31.04.2012r.; k. 35 000,00zł</t>
  </si>
  <si>
    <t>Szczecin Countdown Bulding Site Szczecin 2050 reazlizacja wystawy i promocji szczecińskich instytucji kultury oraz 8. MFSW inSPIRACJE2012, Rafał Milach; 25-28.01.05.2012r.; k. 2 000,00zł</t>
  </si>
  <si>
    <t xml:space="preserve">Festiwal digital_ia: Andrzej Wasilewski, Piotr Zawojski, Ryszard Kluszczyński; 13-15.02.2012r.; k. 6 000,00zł  </t>
  </si>
  <si>
    <t>Festiwal inSPIRACJE: Przemek Truściński, Jakub Rebelka, Isao Hashimoto, Gregor Graff, Zorka Project, grupy Democracia; 01-03.06.2012r.; 15 000,00zł</t>
  </si>
  <si>
    <t>Spotkania dla dzieci z artystami biorącymi udział w f. Designu dla Dzieci 09-11.03.2012r. ; k. 1 500,00zł</t>
  </si>
  <si>
    <t>Artist Talk: Umrzesz. Porozmawiajmy o tym -przy udziale m.in.. Gregora Schneidera, Keda Olszewskiego, Constanze Kleiner, Marioli Sznabel; 28.10.2012r.; k. 4 000,00zł</t>
  </si>
  <si>
    <t>Multiverse and Fundamental Cosmology- kilkudniowa konferencja dla naukowców z całego świata; 10-14.09.2012r. ; 2 000,00zł</t>
  </si>
  <si>
    <t>Muzowe spotkania z bajkami; w roku 2012 były to: Bajki czrnego lądu, Ropucha, Motylek, Księżniczka na ziarnku grochu, Ojciec wie najlepiej, Kopciuszek, Krzysztof  Salak wraz z zespołem Bajto; 01-01-31.12.2012r. ; k. 900,00zł</t>
  </si>
  <si>
    <t xml:space="preserve">Spekatakle teatru amatorskiego pt.: Wiedeńskie Krzesło; Luksusowe Kociątka; Fachowcy; Boby Watson, Miłość; Szczęśliwe wydarzenie; Cóż to była za noc?, Uczniowie wraz z Dyrektorem Artystycznym  tatianą Malinowską-Tyszkiewicz;  01.01-31.12.2012r.; k. 1 350,00zł </t>
  </si>
  <si>
    <t xml:space="preserve">Spektakl interaktywny dla Dzieci- Mikołaj Marzyciel z udziałem Tomasza Tomaszewskiego i zespołu Onomatopeja; 16.12.2012r.; k. 2 300,00zł </t>
  </si>
  <si>
    <t>Spektakl wizualnypodczas wydarzenia Koncerty Mistrza Loewe; Rafał Roguszka; 06.10.2012r. , k. 1 000,00zł</t>
  </si>
  <si>
    <t>Maraton Pisania Listów przy współpracy z Amnesty International, Make it Funnky Production, Elefunk The Club, Teatr Kana ; 8.12.2012r. ; k. 3481,96zł</t>
  </si>
  <si>
    <t>Festiwal 13 sphere: Szczecin/Stettin 16mm w reżyserii Rafała Bajeny; 25.03.2012r. ; k. 500,00zł</t>
  </si>
  <si>
    <t>W ramach f. inSPIRACJE: Lęk Wysokości, Choć goni Czas; 01-03.06.2012r. ; k. 1 000,00zł</t>
  </si>
  <si>
    <t>Filmu dot. designu dla dzieci wyświetlane podczas festiwalu, Pepperminta; 10-11.03.2012r. , k. 700,00zł</t>
  </si>
  <si>
    <t>Projekcja filmowa w ramach Watch Docs, Thair. Plac Wolności, Syria, kronika represji, Hebron jest nasz!, Winny z założenia, Cudze Listy, Planeta Kirsan, Poddam się jutro, Nie chcecie prawdy; 16-19.03.2012r.; k. 1 500,00zł</t>
  </si>
  <si>
    <t>Realizacja i pokaz filmu krótkomentrażowego pt. Schizofremia zrealizowanego przez uczniów X Liceum Ogólnokształcącego w Szczecinie; 01.08.2012r.-31.12.2012r. ; 350,00zł</t>
  </si>
  <si>
    <t>Realizacja i poaz klipu Toare- What does it all mean; 12.12-31.12.2012r. ; 150zł</t>
  </si>
  <si>
    <t>Kino z Sercem w ramach WOŚP, 08.01.2013; k. 2 000,00zł</t>
  </si>
  <si>
    <t>warsztaty podczas festiwalu digital_ia z Szymonem Kabałą 09.01-12.01.2012r. ; k. 6000zł</t>
  </si>
  <si>
    <t>Pokaz pracy wykonanej podczas warszatów z Szymonem Kabałą; 12.01.2012r. ; k. 1 000zł</t>
  </si>
  <si>
    <t xml:space="preserve">Graffitti w 3D na potrzeby f. 13 sphere wykonane przez Macieja Kredę Jurkiewicza; 22.03.2013r.; k. 500zł </t>
  </si>
  <si>
    <t xml:space="preserve">Big swap party (wymiana odzieży używanej) podczas 13 sphere; 25.03.2013; k. 600,00zł </t>
  </si>
  <si>
    <t>Konkurs Piosenki o Szczecinie- wzieło w nim udział 20 zespołów prezentując piosenki wyłącznie o Szczecinie; 24.03.2012r.; k. 6515,00zł</t>
  </si>
  <si>
    <t>Warszaty dla dzieci podczas festiwalu Designu dla Dzieci, prowadzone pod opieką Beaty Kuracińskiej; 09-18.03.2012r.; 4 500,00zł</t>
  </si>
  <si>
    <t>Dni filozofa- panel dyskusyjny dot. popularyzacji filozofii oraz ukazanie jej znaczenia dla kultury współczesnej, 13-15.04.2012r.; k. 600,00zł</t>
  </si>
  <si>
    <t>Warszaty taneczne w ramach Anniversary, Future Vision, Sinior Skład Family; 23.06.2012r., k. 300,00zł</t>
  </si>
  <si>
    <t>Wydawnictwo gazety młodzieżowej Maski, 4 wydania; 01.02-31.12.2012r. ; k. 11999,33zł</t>
  </si>
  <si>
    <t xml:space="preserve">Kampania Społeczna Sam Jesteś Stary, Sylwester Perowicz, Zofia Wolny, Monika Redzisz; 12.01.2012-31.12.2012r. ; 60 000,00zł </t>
  </si>
  <si>
    <t>Wydawnictwo katalogu inSPIRACJE 2012- dokumentacja wszystkich prac oraz wydarzeń artystycznych związanych z f. inSPIRACJE 2012r., k. 17 000,00zł</t>
  </si>
  <si>
    <t>Inauguracja otwarcia Elefunk Gallery; 06.10.2012r., 1 000,00zł</t>
  </si>
  <si>
    <t>Warszaty i spotkania w ramach projektu Wielka Aktywność w Małym Mieście (Szczecin,Kampień Pomorski, Szczecinek Wałcz, Choszczno, Ustka) Mikołaj oraz Hanna Komór, Paweł Trzeciak, Jakub Bąk; 01.01-30.11.2012r. ; k. 20 168,56zł</t>
  </si>
  <si>
    <t>Aktywne Poniedziałki, spotkania studentów; 01.01-31.12.2012r. ; k. 600,00zł</t>
  </si>
  <si>
    <t>WOŚP, 08.01.2012r. ; k. 2 090,80zł</t>
  </si>
  <si>
    <t>Spotkania, spektakle, koncerty, pokazy filmowe, debaty organizowane przy współpracy z 13 MUZ; 01.01-31.12.2012r. , 25 000,00zł</t>
  </si>
  <si>
    <t>Maja Kozub</t>
  </si>
  <si>
    <t>Rafał Roguszka</t>
  </si>
  <si>
    <t>Nazwa Instytucji: Dom Kultury 13 Muz</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</si>
</sst>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10415]#,##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88">
    <font>
      <sz val="11"/>
      <color theme="1"/>
      <name val="Czcionka tekstu podstawowego"/>
      <family val="2"/>
    </font>
    <font>
      <sz val="11"/>
      <color indexed="8"/>
      <name val="Czcionka tekstu podstawowego"/>
      <family val="2"/>
    </font>
    <font>
      <b/>
      <sz val="10"/>
      <color indexed="8"/>
      <name val="Arial"/>
      <family val="2"/>
    </font>
    <font>
      <sz val="10"/>
      <color indexed="8"/>
      <name val="Arial"/>
      <family val="2"/>
    </font>
    <font>
      <sz val="10"/>
      <color indexed="10"/>
      <name val="Arial"/>
      <family val="2"/>
    </font>
    <font>
      <sz val="10"/>
      <name val="Arial"/>
      <family val="2"/>
    </font>
    <font>
      <sz val="11"/>
      <name val="Arial"/>
      <family val="2"/>
    </font>
    <font>
      <sz val="12"/>
      <name val="Helv"/>
      <family val="0"/>
    </font>
    <font>
      <sz val="12"/>
      <color indexed="8"/>
      <name val="Helv"/>
      <family val="0"/>
    </font>
    <font>
      <sz val="12"/>
      <name val="Arial"/>
      <family val="2"/>
    </font>
    <font>
      <b/>
      <sz val="10"/>
      <name val="Arial"/>
      <family val="2"/>
    </font>
    <font>
      <b/>
      <sz val="9"/>
      <color indexed="8"/>
      <name val="Arial"/>
      <family val="2"/>
    </font>
    <font>
      <sz val="9"/>
      <color indexed="8"/>
      <name val="Arial"/>
      <family val="2"/>
    </font>
    <font>
      <b/>
      <sz val="14"/>
      <name val="Arial"/>
      <family val="2"/>
    </font>
    <font>
      <sz val="14"/>
      <name val="Arial"/>
      <family val="2"/>
    </font>
    <font>
      <sz val="11"/>
      <name val="Czcionka tekstu podstawowego"/>
      <family val="2"/>
    </font>
    <font>
      <b/>
      <sz val="12"/>
      <color indexed="8"/>
      <name val="Arial"/>
      <family val="2"/>
    </font>
    <font>
      <sz val="12"/>
      <color indexed="8"/>
      <name val="Arial"/>
      <family val="2"/>
    </font>
    <font>
      <sz val="12"/>
      <name val="Arial CE"/>
      <family val="0"/>
    </font>
    <font>
      <b/>
      <sz val="12"/>
      <name val="Arial CE"/>
      <family val="0"/>
    </font>
    <font>
      <b/>
      <sz val="16"/>
      <color indexed="8"/>
      <name val="Arial CE"/>
      <family val="2"/>
    </font>
    <font>
      <b/>
      <sz val="24"/>
      <name val="Arial CE"/>
      <family val="2"/>
    </font>
    <font>
      <b/>
      <sz val="20"/>
      <name val="Arial CE"/>
      <family val="0"/>
    </font>
    <font>
      <b/>
      <sz val="12"/>
      <name val="Helv"/>
      <family val="0"/>
    </font>
    <font>
      <sz val="12"/>
      <color indexed="8"/>
      <name val="Arial CE"/>
      <family val="2"/>
    </font>
    <font>
      <sz val="10"/>
      <name val="Arial CE"/>
      <family val="2"/>
    </font>
    <font>
      <sz val="10"/>
      <color indexed="8"/>
      <name val="Helv"/>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20"/>
      <color indexed="10"/>
      <name val="Arial"/>
      <family val="2"/>
    </font>
    <font>
      <b/>
      <sz val="7"/>
      <color indexed="8"/>
      <name val="Arial"/>
      <family val="2"/>
    </font>
    <font>
      <b/>
      <sz val="8"/>
      <color indexed="8"/>
      <name val="Arial"/>
      <family val="2"/>
    </font>
    <font>
      <sz val="9"/>
      <color indexed="8"/>
      <name val="Czcionka tekstu podstawowego"/>
      <family val="2"/>
    </font>
    <font>
      <sz val="12"/>
      <color indexed="63"/>
      <name val="Arial"/>
      <family val="2"/>
    </font>
    <font>
      <sz val="12"/>
      <color indexed="8"/>
      <name val="Czcionka tekstu podstawowego"/>
      <family val="2"/>
    </font>
    <font>
      <sz val="10"/>
      <color indexed="8"/>
      <name val="Czcionka tekstu podstawowego"/>
      <family val="2"/>
    </font>
    <font>
      <b/>
      <sz val="14"/>
      <color indexed="10"/>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20"/>
      <color rgb="FFFF0000"/>
      <name val="Arial"/>
      <family val="2"/>
    </font>
    <font>
      <sz val="10"/>
      <color rgb="FF000000"/>
      <name val="Arial"/>
      <family val="2"/>
    </font>
    <font>
      <b/>
      <sz val="10"/>
      <color rgb="FF000000"/>
      <name val="Arial"/>
      <family val="2"/>
    </font>
    <font>
      <b/>
      <sz val="7"/>
      <color rgb="FF000000"/>
      <name val="Arial"/>
      <family val="2"/>
    </font>
    <font>
      <b/>
      <sz val="8"/>
      <color rgb="FF000000"/>
      <name val="Arial"/>
      <family val="2"/>
    </font>
    <font>
      <b/>
      <sz val="9"/>
      <color rgb="FF000000"/>
      <name val="Arial"/>
      <family val="2"/>
    </font>
    <font>
      <sz val="9"/>
      <color theme="1"/>
      <name val="Czcionka tekstu podstawowego"/>
      <family val="2"/>
    </font>
    <font>
      <sz val="12"/>
      <color theme="1"/>
      <name val="Arial"/>
      <family val="2"/>
    </font>
    <font>
      <sz val="12"/>
      <color rgb="FF333333"/>
      <name val="Arial"/>
      <family val="2"/>
    </font>
    <font>
      <sz val="12"/>
      <color theme="1"/>
      <name val="Czcionka tekstu podstawowego"/>
      <family val="2"/>
    </font>
    <font>
      <sz val="10"/>
      <color theme="1"/>
      <name val="Arial"/>
      <family val="2"/>
    </font>
    <font>
      <b/>
      <sz val="10"/>
      <color theme="1"/>
      <name val="Arial"/>
      <family val="2"/>
    </font>
    <font>
      <sz val="10"/>
      <color theme="1"/>
      <name val="Czcionka tekstu podstawowego"/>
      <family val="2"/>
    </font>
    <font>
      <b/>
      <sz val="14"/>
      <color rgb="FFFF0000"/>
      <name val="Arial"/>
      <family val="2"/>
    </font>
    <font>
      <b/>
      <sz val="12"/>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51"/>
        <bgColor indexed="64"/>
      </patternFill>
    </fill>
    <fill>
      <patternFill patternType="solid">
        <fgColor indexed="51"/>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55"/>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65"/>
        <bgColor indexed="64"/>
      </patternFill>
    </fill>
    <fill>
      <patternFill patternType="gray0625">
        <fgColor indexed="9"/>
      </patternFill>
    </fill>
    <fill>
      <patternFill patternType="gray125">
        <fgColor indexed="9"/>
      </patternFill>
    </fill>
    <fill>
      <patternFill patternType="solid">
        <fgColor indexed="9"/>
        <bgColor indexed="64"/>
      </patternFill>
    </fill>
    <fill>
      <patternFill patternType="solid">
        <fgColor theme="0" tint="-0.149990007281303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medium"/>
      <bottom/>
    </border>
    <border>
      <left style="thin"/>
      <right style="thin"/>
      <top style="medium"/>
      <bottom/>
    </border>
    <border>
      <left style="thin"/>
      <right style="medium"/>
      <top style="thin"/>
      <bottom style="thin"/>
    </border>
    <border>
      <left style="thin"/>
      <right>
        <color indexed="63"/>
      </right>
      <top style="thin"/>
      <bottom style="thin"/>
    </border>
    <border>
      <left/>
      <right style="thin">
        <color indexed="8"/>
      </right>
      <top style="medium"/>
      <bottom/>
    </border>
    <border>
      <left/>
      <right style="thin">
        <color indexed="8"/>
      </right>
      <top/>
      <bottom/>
    </border>
    <border>
      <left/>
      <right style="thin">
        <color indexed="8"/>
      </right>
      <top>
        <color indexed="63"/>
      </top>
      <bottom style="medium"/>
    </border>
    <border>
      <left style="medium">
        <color indexed="8"/>
      </left>
      <right style="thin">
        <color indexed="8"/>
      </right>
      <top>
        <color indexed="63"/>
      </top>
      <bottom style="medium"/>
    </border>
    <border>
      <left/>
      <right/>
      <top>
        <color indexed="63"/>
      </top>
      <bottom style="medium"/>
    </border>
    <border>
      <left/>
      <right style="thin"/>
      <top>
        <color indexed="63"/>
      </top>
      <bottom style="medium"/>
    </border>
    <border>
      <left style="thin"/>
      <right/>
      <top>
        <color indexed="63"/>
      </top>
      <bottom style="medium"/>
    </border>
    <border>
      <left style="medium"/>
      <right style="medium"/>
      <top/>
      <bottom style="medium"/>
    </border>
    <border>
      <left style="medium">
        <color indexed="8"/>
      </left>
      <right/>
      <top/>
      <bottom/>
    </border>
    <border>
      <left style="medium"/>
      <right/>
      <top style="medium"/>
      <bottom/>
    </border>
    <border>
      <left/>
      <right style="medium"/>
      <top style="medium"/>
      <bottom/>
    </border>
    <border>
      <left style="thin"/>
      <right/>
      <top/>
      <bottom/>
    </border>
    <border>
      <left style="medium"/>
      <right style="medium"/>
      <top style="medium"/>
      <bottom/>
    </border>
    <border>
      <left style="medium"/>
      <right/>
      <top/>
      <bottom/>
    </border>
    <border>
      <left/>
      <right style="medium"/>
      <top/>
      <bottom/>
    </border>
    <border>
      <left style="medium"/>
      <right style="medium"/>
      <top/>
      <bottom/>
    </border>
    <border>
      <left style="medium">
        <color indexed="8"/>
      </left>
      <right/>
      <top/>
      <bottom style="medium">
        <color indexed="8"/>
      </bottom>
    </border>
    <border>
      <left style="medium"/>
      <right/>
      <top/>
      <bottom style="medium"/>
    </border>
    <border>
      <left/>
      <right style="medium"/>
      <top/>
      <bottom style="medium"/>
    </border>
    <border>
      <left/>
      <right style="thin">
        <color indexed="8"/>
      </right>
      <top/>
      <bottom style="medium">
        <color indexed="8"/>
      </bottom>
    </border>
    <border>
      <left style="thin"/>
      <right/>
      <top/>
      <bottom style="medium">
        <color indexed="8"/>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medium"/>
      <bottom style="thin"/>
    </border>
    <border>
      <left style="medium"/>
      <right style="thin"/>
      <top>
        <color indexed="63"/>
      </top>
      <bottom style="thin"/>
    </border>
    <border>
      <left style="thin"/>
      <right style="medium"/>
      <top style="thin"/>
      <bottom style="medium"/>
    </border>
    <border>
      <left style="thin">
        <color indexed="8"/>
      </left>
      <right style="thin"/>
      <top style="medium"/>
      <bottom/>
    </border>
    <border>
      <left style="thin">
        <color indexed="8"/>
      </left>
      <right style="thin"/>
      <top/>
      <bottom/>
    </border>
    <border>
      <left style="thin">
        <color indexed="8"/>
      </left>
      <right style="thin"/>
      <top/>
      <bottom style="medium"/>
    </border>
    <border>
      <left style="thin">
        <color indexed="8"/>
      </left>
      <right/>
      <top style="medium"/>
      <bottom/>
    </border>
    <border>
      <left style="thin">
        <color indexed="8"/>
      </left>
      <right/>
      <top/>
      <bottom/>
    </border>
    <border>
      <left style="thin">
        <color indexed="8"/>
      </left>
      <right/>
      <top/>
      <bottom style="medium"/>
    </border>
    <border>
      <left style="thin"/>
      <right/>
      <top style="medium"/>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medium"/>
      <bottom>
        <color indexed="63"/>
      </bottom>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lignment/>
      <protection/>
    </xf>
    <xf numFmtId="0" fontId="65" fillId="0" borderId="0">
      <alignment/>
      <protection/>
    </xf>
    <xf numFmtId="0" fontId="7" fillId="0" borderId="0">
      <alignment/>
      <protection/>
    </xf>
    <xf numFmtId="0" fontId="66" fillId="27" borderId="1" applyNumberFormat="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2" borderId="0" applyNumberFormat="0" applyBorder="0" applyAlignment="0" applyProtection="0"/>
  </cellStyleXfs>
  <cellXfs count="288">
    <xf numFmtId="0" fontId="0" fillId="0" borderId="0" xfId="0" applyAlignment="1">
      <alignment/>
    </xf>
    <xf numFmtId="0" fontId="2" fillId="33" borderId="10" xfId="52" applyNumberFormat="1" applyFont="1" applyFill="1" applyBorder="1" applyAlignment="1">
      <alignment horizontal="left" vertical="center" wrapText="1" readingOrder="1"/>
      <protection/>
    </xf>
    <xf numFmtId="3" fontId="2" fillId="33" borderId="10" xfId="52" applyNumberFormat="1" applyFont="1" applyFill="1" applyBorder="1" applyAlignment="1">
      <alignment horizontal="right" vertical="center" wrapText="1" readingOrder="1"/>
      <protection/>
    </xf>
    <xf numFmtId="0" fontId="3" fillId="0" borderId="10" xfId="52" applyNumberFormat="1" applyFont="1" applyFill="1" applyBorder="1" applyAlignment="1">
      <alignment vertical="center" wrapText="1" readingOrder="1"/>
      <protection/>
    </xf>
    <xf numFmtId="3" fontId="3" fillId="0" borderId="10" xfId="52" applyNumberFormat="1" applyFont="1" applyFill="1" applyBorder="1" applyAlignment="1" applyProtection="1">
      <alignment vertical="center" wrapText="1" readingOrder="1"/>
      <protection locked="0"/>
    </xf>
    <xf numFmtId="3" fontId="4" fillId="0" borderId="10" xfId="52" applyNumberFormat="1" applyFont="1" applyFill="1" applyBorder="1" applyAlignment="1" applyProtection="1">
      <alignment vertical="center" wrapText="1" readingOrder="1"/>
      <protection locked="0"/>
    </xf>
    <xf numFmtId="0" fontId="2" fillId="34" borderId="10" xfId="52" applyNumberFormat="1" applyFont="1" applyFill="1" applyBorder="1" applyAlignment="1">
      <alignment horizontal="left" vertical="center" wrapText="1" readingOrder="1"/>
      <protection/>
    </xf>
    <xf numFmtId="0" fontId="2" fillId="33" borderId="10" xfId="52" applyNumberFormat="1" applyFont="1" applyFill="1" applyBorder="1" applyAlignment="1">
      <alignment vertical="center" wrapText="1" readingOrder="1"/>
      <protection/>
    </xf>
    <xf numFmtId="3" fontId="5" fillId="0" borderId="10" xfId="52" applyNumberFormat="1" applyFont="1" applyFill="1" applyBorder="1" applyAlignment="1" applyProtection="1">
      <alignment vertical="center" wrapText="1" readingOrder="1"/>
      <protection locked="0"/>
    </xf>
    <xf numFmtId="0" fontId="2" fillId="0" borderId="10" xfId="52" applyNumberFormat="1" applyFont="1" applyFill="1" applyBorder="1" applyAlignment="1">
      <alignment vertical="center" wrapText="1" readingOrder="1"/>
      <protection/>
    </xf>
    <xf numFmtId="0" fontId="3" fillId="0" borderId="10" xfId="52" applyNumberFormat="1" applyFont="1" applyFill="1" applyBorder="1" applyAlignment="1">
      <alignment horizontal="left" vertical="center" wrapText="1" readingOrder="1"/>
      <protection/>
    </xf>
    <xf numFmtId="3" fontId="3" fillId="0" borderId="10" xfId="52" applyNumberFormat="1" applyFont="1" applyFill="1" applyBorder="1" applyAlignment="1" applyProtection="1">
      <alignment horizontal="left" vertical="center" wrapText="1" readingOrder="1"/>
      <protection locked="0"/>
    </xf>
    <xf numFmtId="0" fontId="2" fillId="0" borderId="10" xfId="52" applyNumberFormat="1" applyFont="1" applyFill="1" applyBorder="1" applyAlignment="1">
      <alignment horizontal="left" vertical="center" wrapText="1" readingOrder="1"/>
      <protection/>
    </xf>
    <xf numFmtId="3" fontId="2" fillId="0" borderId="10" xfId="52" applyNumberFormat="1" applyFont="1" applyFill="1" applyBorder="1" applyAlignment="1">
      <alignment horizontal="left" vertical="center" wrapText="1" readingOrder="1"/>
      <protection/>
    </xf>
    <xf numFmtId="3" fontId="3" fillId="0" borderId="10" xfId="52" applyNumberFormat="1" applyFont="1" applyFill="1" applyBorder="1" applyAlignment="1">
      <alignment horizontal="left" vertical="center" wrapText="1" readingOrder="1"/>
      <protection/>
    </xf>
    <xf numFmtId="0" fontId="2" fillId="35" borderId="10" xfId="52" applyNumberFormat="1" applyFont="1" applyFill="1" applyBorder="1" applyAlignment="1">
      <alignment horizontal="left" vertical="center" wrapText="1" readingOrder="1"/>
      <protection/>
    </xf>
    <xf numFmtId="3" fontId="3" fillId="35" borderId="10" xfId="52" applyNumberFormat="1" applyFont="1" applyFill="1" applyBorder="1" applyAlignment="1" applyProtection="1">
      <alignment horizontal="left" vertical="center" wrapText="1" readingOrder="1"/>
      <protection locked="0"/>
    </xf>
    <xf numFmtId="0" fontId="2" fillId="0" borderId="10" xfId="52" applyNumberFormat="1" applyFont="1" applyFill="1" applyBorder="1" applyAlignment="1">
      <alignment horizontal="right" vertical="top" wrapText="1" readingOrder="1"/>
      <protection/>
    </xf>
    <xf numFmtId="0" fontId="5" fillId="0" borderId="11" xfId="53" applyFont="1" applyFill="1" applyBorder="1">
      <alignment/>
      <protection/>
    </xf>
    <xf numFmtId="0" fontId="5" fillId="0" borderId="10" xfId="53" applyFont="1" applyFill="1" applyBorder="1">
      <alignment/>
      <protection/>
    </xf>
    <xf numFmtId="0" fontId="5" fillId="0" borderId="12" xfId="53" applyFont="1" applyFill="1" applyBorder="1">
      <alignment/>
      <protection/>
    </xf>
    <xf numFmtId="0" fontId="5" fillId="0" borderId="13" xfId="53" applyFont="1" applyFill="1" applyBorder="1">
      <alignment/>
      <protection/>
    </xf>
    <xf numFmtId="0" fontId="73" fillId="0" borderId="0" xfId="0" applyFont="1" applyFill="1" applyAlignment="1">
      <alignment vertical="center" wrapText="1"/>
    </xf>
    <xf numFmtId="0" fontId="6" fillId="0" borderId="0" xfId="53" applyFont="1" applyFill="1" applyBorder="1" applyAlignment="1">
      <alignment vertical="center" wrapText="1"/>
      <protection/>
    </xf>
    <xf numFmtId="10" fontId="6" fillId="0" borderId="0" xfId="53" applyNumberFormat="1" applyFont="1" applyFill="1" applyBorder="1" applyAlignment="1">
      <alignment vertical="center" wrapText="1"/>
      <protection/>
    </xf>
    <xf numFmtId="0" fontId="74" fillId="0" borderId="10" xfId="52" applyNumberFormat="1" applyFont="1" applyFill="1" applyBorder="1" applyAlignment="1">
      <alignment horizontal="center" vertical="center" wrapText="1" readingOrder="1"/>
      <protection/>
    </xf>
    <xf numFmtId="3" fontId="74" fillId="0" borderId="10" xfId="52" applyNumberFormat="1" applyFont="1" applyFill="1" applyBorder="1" applyAlignment="1">
      <alignment horizontal="center" vertical="center" wrapText="1" readingOrder="1"/>
      <protection/>
    </xf>
    <xf numFmtId="0" fontId="75" fillId="36" borderId="10" xfId="52" applyNumberFormat="1" applyFont="1" applyFill="1" applyBorder="1" applyAlignment="1">
      <alignment horizontal="center" vertical="center" wrapText="1" readingOrder="1"/>
      <protection/>
    </xf>
    <xf numFmtId="0" fontId="75" fillId="36" borderId="10" xfId="52" applyNumberFormat="1" applyFont="1" applyFill="1" applyBorder="1" applyAlignment="1">
      <alignment horizontal="left" vertical="center" wrapText="1" readingOrder="1"/>
      <protection/>
    </xf>
    <xf numFmtId="3" fontId="75" fillId="36" borderId="10" xfId="52" applyNumberFormat="1" applyFont="1" applyFill="1" applyBorder="1" applyAlignment="1">
      <alignment horizontal="right" vertical="center" wrapText="1" readingOrder="1"/>
      <protection/>
    </xf>
    <xf numFmtId="10" fontId="75" fillId="36" borderId="10" xfId="52" applyNumberFormat="1" applyFont="1" applyFill="1" applyBorder="1" applyAlignment="1">
      <alignment horizontal="right" vertical="center" wrapText="1" readingOrder="1"/>
      <protection/>
    </xf>
    <xf numFmtId="165" fontId="76" fillId="0" borderId="0" xfId="52" applyNumberFormat="1" applyFont="1" applyFill="1" applyBorder="1" applyAlignment="1">
      <alignment horizontal="right" vertical="center" wrapText="1" readingOrder="1"/>
      <protection/>
    </xf>
    <xf numFmtId="0" fontId="75" fillId="37" borderId="10" xfId="52" applyNumberFormat="1" applyFont="1" applyFill="1" applyBorder="1" applyAlignment="1">
      <alignment horizontal="right" vertical="center" wrapText="1" readingOrder="1"/>
      <protection/>
    </xf>
    <xf numFmtId="0" fontId="75" fillId="37" borderId="10" xfId="52" applyNumberFormat="1" applyFont="1" applyFill="1" applyBorder="1" applyAlignment="1">
      <alignment horizontal="left" vertical="center" wrapText="1" readingOrder="1"/>
      <protection/>
    </xf>
    <xf numFmtId="3" fontId="75" fillId="37" borderId="10" xfId="52" applyNumberFormat="1" applyFont="1" applyFill="1" applyBorder="1" applyAlignment="1">
      <alignment horizontal="right" vertical="center" wrapText="1" readingOrder="1"/>
      <protection/>
    </xf>
    <xf numFmtId="10" fontId="75" fillId="38" borderId="10" xfId="52" applyNumberFormat="1" applyFont="1" applyFill="1" applyBorder="1" applyAlignment="1">
      <alignment horizontal="right" vertical="center" wrapText="1" readingOrder="1"/>
      <protection/>
    </xf>
    <xf numFmtId="0" fontId="74" fillId="0" borderId="10" xfId="52" applyNumberFormat="1" applyFont="1" applyFill="1" applyBorder="1" applyAlignment="1">
      <alignment vertical="center" wrapText="1" readingOrder="1"/>
      <protection/>
    </xf>
    <xf numFmtId="3" fontId="74" fillId="0" borderId="10" xfId="52" applyNumberFormat="1" applyFont="1" applyFill="1" applyBorder="1" applyAlignment="1" applyProtection="1">
      <alignment horizontal="right" vertical="center" wrapText="1" readingOrder="1"/>
      <protection locked="0"/>
    </xf>
    <xf numFmtId="10" fontId="75" fillId="0" borderId="10" xfId="52" applyNumberFormat="1" applyFont="1" applyFill="1" applyBorder="1" applyAlignment="1">
      <alignment horizontal="right" vertical="center" wrapText="1" readingOrder="1"/>
      <protection/>
    </xf>
    <xf numFmtId="3" fontId="75" fillId="37" borderId="10" xfId="52" applyNumberFormat="1" applyFont="1" applyFill="1" applyBorder="1" applyAlignment="1" applyProtection="1">
      <alignment horizontal="right" vertical="center" wrapText="1" readingOrder="1"/>
      <protection locked="0"/>
    </xf>
    <xf numFmtId="0" fontId="74" fillId="37" borderId="10" xfId="52" applyNumberFormat="1" applyFont="1" applyFill="1" applyBorder="1" applyAlignment="1">
      <alignment vertical="center" wrapText="1" readingOrder="1"/>
      <protection/>
    </xf>
    <xf numFmtId="0" fontId="75" fillId="37" borderId="10" xfId="52" applyNumberFormat="1" applyFont="1" applyFill="1" applyBorder="1" applyAlignment="1">
      <alignment vertical="center" wrapText="1" readingOrder="1"/>
      <protection/>
    </xf>
    <xf numFmtId="0" fontId="75" fillId="0" borderId="10" xfId="52" applyNumberFormat="1" applyFont="1" applyFill="1" applyBorder="1" applyAlignment="1">
      <alignment horizontal="right" vertical="center" wrapText="1" readingOrder="1"/>
      <protection/>
    </xf>
    <xf numFmtId="0" fontId="74" fillId="0" borderId="10" xfId="52" applyNumberFormat="1" applyFont="1" applyFill="1" applyBorder="1" applyAlignment="1">
      <alignment horizontal="left" vertical="center" wrapText="1" readingOrder="1"/>
      <protection/>
    </xf>
    <xf numFmtId="0" fontId="75" fillId="0" borderId="10" xfId="52" applyNumberFormat="1" applyFont="1" applyFill="1" applyBorder="1" applyAlignment="1">
      <alignment horizontal="center" vertical="center" wrapText="1" readingOrder="1"/>
      <protection/>
    </xf>
    <xf numFmtId="0" fontId="75" fillId="0" borderId="10" xfId="52" applyNumberFormat="1" applyFont="1" applyFill="1" applyBorder="1" applyAlignment="1">
      <alignment horizontal="left" vertical="center" wrapText="1" readingOrder="1"/>
      <protection/>
    </xf>
    <xf numFmtId="3" fontId="75" fillId="0" borderId="10" xfId="52" applyNumberFormat="1" applyFont="1" applyFill="1" applyBorder="1" applyAlignment="1">
      <alignment horizontal="right" vertical="center" wrapText="1" readingOrder="1"/>
      <protection/>
    </xf>
    <xf numFmtId="3" fontId="75" fillId="36" borderId="10" xfId="52" applyNumberFormat="1" applyFont="1" applyFill="1" applyBorder="1" applyAlignment="1" applyProtection="1">
      <alignment horizontal="right" vertical="center" wrapText="1" readingOrder="1"/>
      <protection locked="0"/>
    </xf>
    <xf numFmtId="0" fontId="74" fillId="0" borderId="10" xfId="52" applyNumberFormat="1" applyFont="1" applyFill="1" applyBorder="1" applyAlignment="1">
      <alignment horizontal="right" vertical="center" wrapText="1" readingOrder="1"/>
      <protection/>
    </xf>
    <xf numFmtId="3" fontId="74" fillId="0" borderId="10" xfId="52" applyNumberFormat="1" applyFont="1" applyFill="1" applyBorder="1" applyAlignment="1">
      <alignment horizontal="right" vertical="center" wrapText="1" readingOrder="1"/>
      <protection/>
    </xf>
    <xf numFmtId="0" fontId="75" fillId="39" borderId="14" xfId="52" applyNumberFormat="1" applyFont="1" applyFill="1" applyBorder="1" applyAlignment="1">
      <alignment horizontal="center" vertical="center" wrapText="1" readingOrder="1"/>
      <protection/>
    </xf>
    <xf numFmtId="0" fontId="75" fillId="39" borderId="15" xfId="52" applyNumberFormat="1" applyFont="1" applyFill="1" applyBorder="1" applyAlignment="1">
      <alignment horizontal="left" vertical="center" wrapText="1" readingOrder="1"/>
      <protection/>
    </xf>
    <xf numFmtId="3" fontId="74" fillId="39" borderId="15" xfId="52" applyNumberFormat="1" applyFont="1" applyFill="1" applyBorder="1" applyAlignment="1" applyProtection="1">
      <alignment horizontal="left" vertical="center" wrapText="1" readingOrder="1"/>
      <protection locked="0"/>
    </xf>
    <xf numFmtId="3" fontId="75" fillId="39" borderId="15" xfId="52" applyNumberFormat="1" applyFont="1" applyFill="1" applyBorder="1" applyAlignment="1" applyProtection="1">
      <alignment horizontal="right" vertical="center" wrapText="1" readingOrder="1"/>
      <protection locked="0"/>
    </xf>
    <xf numFmtId="0" fontId="75" fillId="0" borderId="16" xfId="52" applyNumberFormat="1" applyFont="1" applyFill="1" applyBorder="1" applyAlignment="1">
      <alignment horizontal="center" vertical="center" wrapText="1" readingOrder="1"/>
      <protection/>
    </xf>
    <xf numFmtId="0" fontId="74" fillId="0" borderId="17" xfId="52" applyNumberFormat="1" applyFont="1" applyFill="1" applyBorder="1" applyAlignment="1">
      <alignment horizontal="left" vertical="center" wrapText="1" readingOrder="1"/>
      <protection/>
    </xf>
    <xf numFmtId="3" fontId="75" fillId="0" borderId="17" xfId="52" applyNumberFormat="1" applyFont="1" applyFill="1" applyBorder="1" applyAlignment="1" applyProtection="1">
      <alignment horizontal="right" vertical="center" wrapText="1" readingOrder="1"/>
      <protection locked="0"/>
    </xf>
    <xf numFmtId="0" fontId="75" fillId="0" borderId="11" xfId="52" applyNumberFormat="1" applyFont="1" applyFill="1" applyBorder="1" applyAlignment="1">
      <alignment horizontal="center" vertical="center" wrapText="1" readingOrder="1"/>
      <protection/>
    </xf>
    <xf numFmtId="3" fontId="75" fillId="0" borderId="10" xfId="52" applyNumberFormat="1" applyFont="1" applyFill="1" applyBorder="1" applyAlignment="1" applyProtection="1">
      <alignment horizontal="right" vertical="center" wrapText="1" readingOrder="1"/>
      <protection locked="0"/>
    </xf>
    <xf numFmtId="0" fontId="75" fillId="0" borderId="11" xfId="52" applyNumberFormat="1" applyFont="1" applyFill="1" applyBorder="1" applyAlignment="1">
      <alignment horizontal="right" vertical="top" wrapText="1" readingOrder="1"/>
      <protection/>
    </xf>
    <xf numFmtId="0" fontId="74" fillId="0" borderId="10" xfId="52" applyNumberFormat="1" applyFont="1" applyFill="1" applyBorder="1" applyAlignment="1">
      <alignment horizontal="left" vertical="top" wrapText="1" readingOrder="1"/>
      <protection/>
    </xf>
    <xf numFmtId="0" fontId="75" fillId="0" borderId="10" xfId="52" applyNumberFormat="1" applyFont="1" applyFill="1" applyBorder="1" applyAlignment="1">
      <alignment horizontal="right" vertical="top" wrapText="1" readingOrder="1"/>
      <protection/>
    </xf>
    <xf numFmtId="0" fontId="77" fillId="0" borderId="0" xfId="52" applyNumberFormat="1" applyFont="1" applyFill="1" applyBorder="1" applyAlignment="1">
      <alignment horizontal="right" vertical="center" wrapText="1" readingOrder="1"/>
      <protection/>
    </xf>
    <xf numFmtId="0" fontId="77" fillId="0" borderId="0" xfId="52" applyNumberFormat="1" applyFont="1" applyFill="1" applyBorder="1" applyAlignment="1">
      <alignment horizontal="left" vertical="center" wrapText="1" readingOrder="1"/>
      <protection/>
    </xf>
    <xf numFmtId="0" fontId="3" fillId="0" borderId="0" xfId="54" applyFont="1">
      <alignment/>
      <protection/>
    </xf>
    <xf numFmtId="10" fontId="3" fillId="0" borderId="0" xfId="54" applyNumberFormat="1" applyFont="1">
      <alignment/>
      <protection/>
    </xf>
    <xf numFmtId="0" fontId="8" fillId="0" borderId="0" xfId="54" applyFont="1">
      <alignment/>
      <protection/>
    </xf>
    <xf numFmtId="3" fontId="8" fillId="0" borderId="0" xfId="54" applyNumberFormat="1" applyFont="1">
      <alignment/>
      <protection/>
    </xf>
    <xf numFmtId="10" fontId="8" fillId="0" borderId="0" xfId="54" applyNumberFormat="1" applyFont="1">
      <alignment/>
      <protection/>
    </xf>
    <xf numFmtId="0" fontId="2" fillId="0" borderId="0" xfId="54" applyFont="1">
      <alignment/>
      <protection/>
    </xf>
    <xf numFmtId="0" fontId="11" fillId="40" borderId="18" xfId="52" applyNumberFormat="1" applyFont="1" applyFill="1" applyBorder="1" applyAlignment="1">
      <alignment horizontal="center" vertical="center" wrapText="1" readingOrder="1"/>
      <protection/>
    </xf>
    <xf numFmtId="0" fontId="11" fillId="40" borderId="19" xfId="52" applyNumberFormat="1" applyFont="1" applyFill="1" applyBorder="1" applyAlignment="1">
      <alignment horizontal="center" vertical="center" wrapText="1" readingOrder="1"/>
      <protection/>
    </xf>
    <xf numFmtId="0" fontId="78" fillId="41" borderId="10" xfId="52" applyNumberFormat="1" applyFont="1" applyFill="1" applyBorder="1" applyAlignment="1">
      <alignment horizontal="center" vertical="center" wrapText="1" readingOrder="1"/>
      <protection/>
    </xf>
    <xf numFmtId="10" fontId="78" fillId="41" borderId="10" xfId="52" applyNumberFormat="1" applyFont="1" applyFill="1" applyBorder="1" applyAlignment="1">
      <alignment horizontal="center" vertical="center" wrapText="1" readingOrder="1"/>
      <protection/>
    </xf>
    <xf numFmtId="3" fontId="74" fillId="0" borderId="17" xfId="52" applyNumberFormat="1" applyFont="1" applyFill="1" applyBorder="1" applyAlignment="1" applyProtection="1">
      <alignment horizontal="right" vertical="center" wrapText="1" readingOrder="1"/>
      <protection locked="0"/>
    </xf>
    <xf numFmtId="3" fontId="75" fillId="0" borderId="10" xfId="52" applyNumberFormat="1" applyFont="1" applyFill="1" applyBorder="1" applyAlignment="1">
      <alignment horizontal="right" vertical="top" wrapText="1" readingOrder="1"/>
      <protection/>
    </xf>
    <xf numFmtId="0" fontId="5" fillId="0" borderId="10" xfId="53" applyFont="1" applyFill="1" applyBorder="1" applyAlignment="1">
      <alignment horizontal="right" readingOrder="1"/>
      <protection/>
    </xf>
    <xf numFmtId="0" fontId="5" fillId="0" borderId="13" xfId="53" applyFont="1" applyFill="1" applyBorder="1" applyAlignment="1">
      <alignment horizontal="right" readingOrder="1"/>
      <protection/>
    </xf>
    <xf numFmtId="3" fontId="2" fillId="0" borderId="10" xfId="52" applyNumberFormat="1" applyFont="1" applyFill="1" applyBorder="1" applyAlignment="1">
      <alignment horizontal="right" vertical="center" wrapText="1" readingOrder="1"/>
      <protection/>
    </xf>
    <xf numFmtId="0" fontId="2" fillId="42" borderId="10" xfId="52" applyNumberFormat="1" applyFont="1" applyFill="1" applyBorder="1" applyAlignment="1">
      <alignment horizontal="left" vertical="center" wrapText="1" readingOrder="1"/>
      <protection/>
    </xf>
    <xf numFmtId="3" fontId="2" fillId="42" borderId="10" xfId="52" applyNumberFormat="1" applyFont="1" applyFill="1" applyBorder="1" applyAlignment="1">
      <alignment horizontal="right" vertical="center" wrapText="1" readingOrder="1"/>
      <protection/>
    </xf>
    <xf numFmtId="3" fontId="2" fillId="39" borderId="10" xfId="52" applyNumberFormat="1" applyFont="1" applyFill="1" applyBorder="1" applyAlignment="1">
      <alignment horizontal="right" vertical="center" wrapText="1" readingOrder="1"/>
      <protection/>
    </xf>
    <xf numFmtId="3" fontId="2" fillId="43" borderId="10" xfId="52" applyNumberFormat="1" applyFont="1" applyFill="1" applyBorder="1" applyAlignment="1" applyProtection="1">
      <alignment horizontal="right" vertical="center" wrapText="1" readingOrder="1"/>
      <protection locked="0"/>
    </xf>
    <xf numFmtId="3" fontId="2" fillId="43" borderId="10" xfId="52" applyNumberFormat="1" applyFont="1" applyFill="1" applyBorder="1" applyAlignment="1">
      <alignment horizontal="right" vertical="center" wrapText="1" readingOrder="1"/>
      <protection/>
    </xf>
    <xf numFmtId="3" fontId="2" fillId="43" borderId="10" xfId="52" applyNumberFormat="1" applyFont="1" applyFill="1" applyBorder="1" applyAlignment="1" applyProtection="1">
      <alignment horizontal="left" vertical="center" wrapText="1" readingOrder="1"/>
      <protection locked="0"/>
    </xf>
    <xf numFmtId="3" fontId="2" fillId="44" borderId="10" xfId="52" applyNumberFormat="1" applyFont="1" applyFill="1" applyBorder="1" applyAlignment="1">
      <alignment horizontal="right" vertical="center" wrapText="1" readingOrder="1"/>
      <protection/>
    </xf>
    <xf numFmtId="3" fontId="2" fillId="43" borderId="10" xfId="52" applyNumberFormat="1" applyFont="1" applyFill="1" applyBorder="1" applyAlignment="1" applyProtection="1">
      <alignment vertical="center" wrapText="1" readingOrder="1"/>
      <protection locked="0"/>
    </xf>
    <xf numFmtId="0" fontId="2" fillId="43" borderId="10" xfId="52" applyNumberFormat="1" applyFont="1" applyFill="1" applyBorder="1" applyAlignment="1">
      <alignment vertical="center" wrapText="1" readingOrder="1"/>
      <protection/>
    </xf>
    <xf numFmtId="3" fontId="2" fillId="42" borderId="10" xfId="52" applyNumberFormat="1" applyFont="1" applyFill="1" applyBorder="1" applyAlignment="1" applyProtection="1">
      <alignment horizontal="left" vertical="center" wrapText="1" readingOrder="1"/>
      <protection locked="0"/>
    </xf>
    <xf numFmtId="3" fontId="2" fillId="42" borderId="10" xfId="52" applyNumberFormat="1" applyFont="1" applyFill="1" applyBorder="1" applyAlignment="1" applyProtection="1">
      <alignment horizontal="right" vertical="center" wrapText="1" readingOrder="1"/>
      <protection locked="0"/>
    </xf>
    <xf numFmtId="9" fontId="2" fillId="43" borderId="10" xfId="52" applyNumberFormat="1" applyFont="1" applyFill="1" applyBorder="1" applyAlignment="1">
      <alignment horizontal="right" vertical="center" wrapText="1" readingOrder="1"/>
      <protection/>
    </xf>
    <xf numFmtId="9" fontId="2" fillId="44" borderId="10" xfId="52" applyNumberFormat="1" applyFont="1" applyFill="1" applyBorder="1" applyAlignment="1">
      <alignment horizontal="right" vertical="center" wrapText="1" readingOrder="1"/>
      <protection/>
    </xf>
    <xf numFmtId="9" fontId="2" fillId="0" borderId="10" xfId="52" applyNumberFormat="1" applyFont="1" applyFill="1" applyBorder="1" applyAlignment="1">
      <alignment horizontal="right" vertical="center" wrapText="1" readingOrder="1"/>
      <protection/>
    </xf>
    <xf numFmtId="0" fontId="2" fillId="43" borderId="10" xfId="52" applyNumberFormat="1" applyFont="1" applyFill="1" applyBorder="1" applyAlignment="1">
      <alignment horizontal="left" vertical="center" wrapText="1" readingOrder="1"/>
      <protection/>
    </xf>
    <xf numFmtId="0" fontId="2" fillId="44" borderId="10" xfId="52" applyNumberFormat="1" applyFont="1" applyFill="1" applyBorder="1" applyAlignment="1">
      <alignment horizontal="left" vertical="center" wrapText="1" readingOrder="1"/>
      <protection/>
    </xf>
    <xf numFmtId="9" fontId="2" fillId="39" borderId="10" xfId="52" applyNumberFormat="1" applyFont="1" applyFill="1" applyBorder="1" applyAlignment="1">
      <alignment horizontal="right" vertical="center" wrapText="1" readingOrder="1"/>
      <protection/>
    </xf>
    <xf numFmtId="3" fontId="3" fillId="39" borderId="10" xfId="52" applyNumberFormat="1" applyFont="1" applyFill="1" applyBorder="1" applyAlignment="1" applyProtection="1">
      <alignment horizontal="left" vertical="center" wrapText="1" readingOrder="1"/>
      <protection locked="0"/>
    </xf>
    <xf numFmtId="49" fontId="3" fillId="0" borderId="20" xfId="52" applyNumberFormat="1" applyFont="1" applyFill="1" applyBorder="1" applyAlignment="1" applyProtection="1">
      <alignment horizontal="center" vertical="center" wrapText="1" readingOrder="1"/>
      <protection locked="0"/>
    </xf>
    <xf numFmtId="0" fontId="79" fillId="0" borderId="0" xfId="0" applyFont="1" applyAlignment="1">
      <alignment wrapText="1"/>
    </xf>
    <xf numFmtId="49" fontId="11" fillId="0" borderId="0" xfId="52" applyNumberFormat="1" applyFont="1" applyFill="1" applyBorder="1" applyAlignment="1" applyProtection="1">
      <alignment vertical="center" wrapText="1" readingOrder="1"/>
      <protection locked="0"/>
    </xf>
    <xf numFmtId="0" fontId="79" fillId="0" borderId="0" xfId="0" applyFont="1" applyFill="1" applyAlignment="1">
      <alignment wrapText="1"/>
    </xf>
    <xf numFmtId="0" fontId="3" fillId="0" borderId="10" xfId="52" applyNumberFormat="1" applyFont="1" applyFill="1" applyBorder="1" applyAlignment="1">
      <alignment horizontal="center" vertical="center" wrapText="1" readingOrder="1"/>
      <protection/>
    </xf>
    <xf numFmtId="0" fontId="2" fillId="42" borderId="10" xfId="52" applyNumberFormat="1" applyFont="1" applyFill="1" applyBorder="1" applyAlignment="1">
      <alignment horizontal="center" vertical="center" wrapText="1" readingOrder="1"/>
      <protection/>
    </xf>
    <xf numFmtId="0" fontId="2" fillId="43" borderId="10" xfId="52" applyNumberFormat="1" applyFont="1" applyFill="1" applyBorder="1" applyAlignment="1">
      <alignment horizontal="right" vertical="center" wrapText="1" readingOrder="1"/>
      <protection/>
    </xf>
    <xf numFmtId="0" fontId="2" fillId="33" borderId="10" xfId="52" applyNumberFormat="1" applyFont="1" applyFill="1" applyBorder="1" applyAlignment="1">
      <alignment horizontal="right" vertical="center" wrapText="1" readingOrder="1"/>
      <protection/>
    </xf>
    <xf numFmtId="0" fontId="2" fillId="44" borderId="10" xfId="52" applyNumberFormat="1" applyFont="1" applyFill="1" applyBorder="1" applyAlignment="1">
      <alignment horizontal="center" vertical="center" wrapText="1" readingOrder="1"/>
      <protection/>
    </xf>
    <xf numFmtId="0" fontId="3" fillId="43" borderId="10" xfId="52" applyNumberFormat="1" applyFont="1" applyFill="1" applyBorder="1" applyAlignment="1">
      <alignment vertical="center" wrapText="1" readingOrder="1"/>
      <protection/>
    </xf>
    <xf numFmtId="0" fontId="12" fillId="43" borderId="10" xfId="52" applyNumberFormat="1" applyFont="1" applyFill="1" applyBorder="1" applyAlignment="1">
      <alignment vertical="center" wrapText="1" readingOrder="1"/>
      <protection/>
    </xf>
    <xf numFmtId="0" fontId="11" fillId="43" borderId="10" xfId="52" applyNumberFormat="1" applyFont="1" applyFill="1" applyBorder="1" applyAlignment="1">
      <alignment vertical="center" wrapText="1" readingOrder="1"/>
      <protection/>
    </xf>
    <xf numFmtId="3" fontId="11" fillId="43" borderId="10" xfId="52" applyNumberFormat="1" applyFont="1" applyFill="1" applyBorder="1" applyAlignment="1" applyProtection="1">
      <alignment vertical="center" wrapText="1" readingOrder="1"/>
      <protection locked="0"/>
    </xf>
    <xf numFmtId="3" fontId="11" fillId="43" borderId="10" xfId="52" applyNumberFormat="1" applyFont="1" applyFill="1" applyBorder="1" applyAlignment="1">
      <alignment horizontal="right" vertical="center" wrapText="1" readingOrder="1"/>
      <protection/>
    </xf>
    <xf numFmtId="9" fontId="11" fillId="44" borderId="10" xfId="52" applyNumberFormat="1" applyFont="1" applyFill="1" applyBorder="1" applyAlignment="1">
      <alignment horizontal="right" vertical="center" wrapText="1" readingOrder="1"/>
      <protection/>
    </xf>
    <xf numFmtId="0" fontId="3" fillId="33" borderId="10" xfId="52" applyNumberFormat="1" applyFont="1" applyFill="1" applyBorder="1" applyAlignment="1">
      <alignment vertical="center" wrapText="1" readingOrder="1"/>
      <protection/>
    </xf>
    <xf numFmtId="0" fontId="2" fillId="0" borderId="10" xfId="52" applyNumberFormat="1" applyFont="1" applyFill="1" applyBorder="1" applyAlignment="1">
      <alignment horizontal="right" vertical="center" wrapText="1" readingOrder="1"/>
      <protection/>
    </xf>
    <xf numFmtId="0" fontId="2" fillId="0" borderId="10" xfId="52" applyNumberFormat="1" applyFont="1" applyFill="1" applyBorder="1" applyAlignment="1">
      <alignment horizontal="center" vertical="center" wrapText="1" readingOrder="1"/>
      <protection/>
    </xf>
    <xf numFmtId="0" fontId="3" fillId="0" borderId="10" xfId="52" applyNumberFormat="1" applyFont="1" applyFill="1" applyBorder="1" applyAlignment="1">
      <alignment horizontal="right" vertical="center" wrapText="1" readingOrder="1"/>
      <protection/>
    </xf>
    <xf numFmtId="0" fontId="2" fillId="35" borderId="10" xfId="52" applyNumberFormat="1" applyFont="1" applyFill="1" applyBorder="1" applyAlignment="1">
      <alignment horizontal="center" vertical="center" wrapText="1" readingOrder="1"/>
      <protection/>
    </xf>
    <xf numFmtId="0" fontId="3" fillId="0" borderId="21" xfId="52" applyNumberFormat="1" applyFont="1" applyFill="1" applyBorder="1" applyAlignment="1">
      <alignment horizontal="left" vertical="center" wrapText="1" readingOrder="1"/>
      <protection/>
    </xf>
    <xf numFmtId="0" fontId="3" fillId="0" borderId="21" xfId="52" applyNumberFormat="1" applyFont="1" applyFill="1" applyBorder="1" applyAlignment="1">
      <alignment horizontal="left" vertical="top" wrapText="1" readingOrder="1"/>
      <protection/>
    </xf>
    <xf numFmtId="0" fontId="5" fillId="0" borderId="21" xfId="53" applyFont="1" applyFill="1" applyBorder="1">
      <alignment/>
      <protection/>
    </xf>
    <xf numFmtId="3" fontId="5" fillId="45" borderId="10" xfId="54" applyNumberFormat="1" applyFont="1" applyFill="1" applyBorder="1" applyAlignment="1" applyProtection="1">
      <alignment horizontal="right" vertical="center"/>
      <protection locked="0"/>
    </xf>
    <xf numFmtId="3" fontId="3" fillId="0" borderId="10" xfId="52" applyNumberFormat="1" applyFont="1" applyFill="1" applyBorder="1" applyAlignment="1" applyProtection="1">
      <alignment horizontal="right" vertical="center" wrapText="1"/>
      <protection locked="0"/>
    </xf>
    <xf numFmtId="9" fontId="2" fillId="0" borderId="10" xfId="52" applyNumberFormat="1" applyFont="1" applyFill="1" applyBorder="1" applyAlignment="1">
      <alignment horizontal="right" vertical="center" wrapText="1"/>
      <protection/>
    </xf>
    <xf numFmtId="0" fontId="80" fillId="0" borderId="0" xfId="0" applyFont="1" applyAlignment="1">
      <alignment horizontal="center" vertical="center"/>
    </xf>
    <xf numFmtId="0" fontId="16" fillId="40" borderId="19" xfId="52" applyNumberFormat="1" applyFont="1" applyFill="1" applyBorder="1" applyAlignment="1">
      <alignment horizontal="center" vertical="center" wrapText="1" readingOrder="1"/>
      <protection/>
    </xf>
    <xf numFmtId="49" fontId="16" fillId="42" borderId="10" xfId="52" applyNumberFormat="1" applyFont="1" applyFill="1" applyBorder="1" applyAlignment="1">
      <alignment horizontal="center" vertical="center" wrapText="1" readingOrder="1"/>
      <protection/>
    </xf>
    <xf numFmtId="0" fontId="80" fillId="43" borderId="10" xfId="0" applyNumberFormat="1" applyFont="1" applyFill="1" applyBorder="1" applyAlignment="1">
      <alignment horizontal="center" vertical="center" wrapText="1"/>
    </xf>
    <xf numFmtId="49" fontId="16" fillId="43" borderId="10" xfId="52" applyNumberFormat="1" applyFont="1" applyFill="1" applyBorder="1" applyAlignment="1">
      <alignment horizontal="center" vertical="center" wrapText="1" readingOrder="1"/>
      <protection/>
    </xf>
    <xf numFmtId="0" fontId="80" fillId="0" borderId="10" xfId="0" applyFont="1" applyBorder="1" applyAlignment="1">
      <alignment horizontal="center" vertical="center" wrapText="1"/>
    </xf>
    <xf numFmtId="49" fontId="16" fillId="43" borderId="10" xfId="52" applyNumberFormat="1" applyFont="1" applyFill="1" applyBorder="1" applyAlignment="1" applyProtection="1">
      <alignment horizontal="center" vertical="center" wrapText="1" readingOrder="1"/>
      <protection locked="0"/>
    </xf>
    <xf numFmtId="0" fontId="81" fillId="43" borderId="10" xfId="0" applyFont="1" applyFill="1" applyBorder="1" applyAlignment="1">
      <alignment horizontal="center" vertical="center" wrapText="1"/>
    </xf>
    <xf numFmtId="0" fontId="80" fillId="43" borderId="10" xfId="0" applyFont="1" applyFill="1" applyBorder="1" applyAlignment="1">
      <alignment horizontal="center" vertical="center" wrapText="1"/>
    </xf>
    <xf numFmtId="0" fontId="80" fillId="0" borderId="10" xfId="0" applyNumberFormat="1" applyFont="1" applyBorder="1" applyAlignment="1">
      <alignment horizontal="center" vertical="center" wrapText="1"/>
    </xf>
    <xf numFmtId="49" fontId="16" fillId="33" borderId="10" xfId="52" applyNumberFormat="1" applyFont="1" applyFill="1" applyBorder="1" applyAlignment="1">
      <alignment horizontal="center" vertical="center" wrapText="1" readingOrder="1"/>
      <protection/>
    </xf>
    <xf numFmtId="49" fontId="16" fillId="33" borderId="10" xfId="52" applyNumberFormat="1" applyFont="1" applyFill="1" applyBorder="1" applyAlignment="1" applyProtection="1">
      <alignment horizontal="center" vertical="center" wrapText="1" readingOrder="1"/>
      <protection locked="0"/>
    </xf>
    <xf numFmtId="49" fontId="16" fillId="0" borderId="10" xfId="52" applyNumberFormat="1" applyFont="1" applyFill="1" applyBorder="1" applyAlignment="1">
      <alignment horizontal="center" vertical="center" wrapText="1" readingOrder="1"/>
      <protection/>
    </xf>
    <xf numFmtId="49" fontId="16" fillId="0" borderId="10" xfId="52" applyNumberFormat="1" applyFont="1" applyFill="1" applyBorder="1" applyAlignment="1" applyProtection="1">
      <alignment horizontal="center" vertical="center" wrapText="1" readingOrder="1"/>
      <protection locked="0"/>
    </xf>
    <xf numFmtId="49" fontId="9" fillId="0" borderId="10" xfId="53" applyNumberFormat="1" applyFont="1" applyFill="1" applyBorder="1" applyAlignment="1">
      <alignment horizontal="center" vertical="center"/>
      <protection/>
    </xf>
    <xf numFmtId="49" fontId="17" fillId="0" borderId="10" xfId="52" applyNumberFormat="1" applyFont="1" applyFill="1" applyBorder="1" applyAlignment="1" applyProtection="1">
      <alignment horizontal="center" vertical="center" wrapText="1" readingOrder="1"/>
      <protection locked="0"/>
    </xf>
    <xf numFmtId="0" fontId="0" fillId="0" borderId="0" xfId="0" applyNumberFormat="1" applyAlignment="1">
      <alignment/>
    </xf>
    <xf numFmtId="0" fontId="17" fillId="0" borderId="10" xfId="52" applyNumberFormat="1" applyFont="1" applyFill="1" applyBorder="1" applyAlignment="1">
      <alignment horizontal="center" vertical="center" wrapText="1" readingOrder="1"/>
      <protection/>
    </xf>
    <xf numFmtId="49" fontId="17" fillId="0" borderId="10" xfId="52" applyNumberFormat="1" applyFont="1" applyFill="1" applyBorder="1" applyAlignment="1">
      <alignment horizontal="center" vertical="center" wrapText="1" readingOrder="1"/>
      <protection/>
    </xf>
    <xf numFmtId="10" fontId="17" fillId="0" borderId="0" xfId="54" applyNumberFormat="1" applyFont="1" applyAlignment="1">
      <alignment horizontal="center" vertical="center"/>
      <protection/>
    </xf>
    <xf numFmtId="0" fontId="82" fillId="0" borderId="0" xfId="0" applyNumberFormat="1" applyFont="1" applyAlignment="1">
      <alignment horizontal="center" vertical="center" wrapText="1"/>
    </xf>
    <xf numFmtId="0" fontId="80" fillId="0" borderId="0" xfId="0" applyNumberFormat="1" applyFont="1" applyAlignment="1">
      <alignment vertical="center" wrapText="1"/>
    </xf>
    <xf numFmtId="0" fontId="0" fillId="0" borderId="0" xfId="0" applyNumberFormat="1" applyAlignment="1">
      <alignment horizontal="center" vertical="center" wrapText="1"/>
    </xf>
    <xf numFmtId="3" fontId="18" fillId="0" borderId="0" xfId="0" applyNumberFormat="1" applyFont="1" applyAlignment="1">
      <alignment/>
    </xf>
    <xf numFmtId="3" fontId="19" fillId="0" borderId="0" xfId="0" applyNumberFormat="1" applyFont="1" applyAlignment="1">
      <alignment horizontal="left"/>
    </xf>
    <xf numFmtId="3" fontId="19" fillId="0" borderId="0" xfId="0" applyNumberFormat="1" applyFont="1" applyAlignment="1">
      <alignment/>
    </xf>
    <xf numFmtId="0" fontId="18" fillId="0" borderId="0" xfId="0" applyFont="1" applyAlignment="1">
      <alignment horizontal="left"/>
    </xf>
    <xf numFmtId="0" fontId="20" fillId="0" borderId="0" xfId="0" applyFont="1" applyBorder="1" applyAlignment="1">
      <alignment horizontal="center"/>
    </xf>
    <xf numFmtId="3" fontId="18" fillId="0" borderId="0" xfId="0" applyNumberFormat="1" applyFont="1" applyAlignment="1">
      <alignment horizontal="left"/>
    </xf>
    <xf numFmtId="0" fontId="0" fillId="0" borderId="0" xfId="0" applyAlignment="1">
      <alignment horizontal="center" vertical="center"/>
    </xf>
    <xf numFmtId="3" fontId="19" fillId="37" borderId="22" xfId="0" applyNumberFormat="1" applyFont="1" applyFill="1" applyBorder="1" applyAlignment="1">
      <alignment/>
    </xf>
    <xf numFmtId="3" fontId="19" fillId="37" borderId="23" xfId="0" applyNumberFormat="1" applyFont="1" applyFill="1" applyBorder="1" applyAlignment="1">
      <alignment/>
    </xf>
    <xf numFmtId="3" fontId="19" fillId="37" borderId="24" xfId="0" applyNumberFormat="1" applyFont="1" applyFill="1" applyBorder="1" applyAlignment="1">
      <alignment/>
    </xf>
    <xf numFmtId="3" fontId="18" fillId="0" borderId="25" xfId="0" applyNumberFormat="1" applyFont="1" applyBorder="1" applyAlignment="1">
      <alignment horizontal="centerContinuous"/>
    </xf>
    <xf numFmtId="3" fontId="18" fillId="0" borderId="26" xfId="0" applyNumberFormat="1" applyFont="1" applyBorder="1" applyAlignment="1">
      <alignment horizontal="center"/>
    </xf>
    <xf numFmtId="3" fontId="18" fillId="0" borderId="27" xfId="0" applyNumberFormat="1" applyFont="1" applyBorder="1" applyAlignment="1">
      <alignment horizontal="centerContinuous"/>
    </xf>
    <xf numFmtId="3" fontId="18" fillId="0" borderId="24" xfId="0" applyNumberFormat="1" applyFont="1" applyBorder="1" applyAlignment="1">
      <alignment horizontal="center"/>
    </xf>
    <xf numFmtId="3" fontId="18" fillId="0" borderId="24" xfId="0" applyNumberFormat="1" applyFont="1" applyBorder="1" applyAlignment="1" quotePrefix="1">
      <alignment horizontal="centerContinuous"/>
    </xf>
    <xf numFmtId="0" fontId="18" fillId="46" borderId="28" xfId="0" applyFont="1" applyFill="1" applyBorder="1" applyAlignment="1" quotePrefix="1">
      <alignment horizontal="center"/>
    </xf>
    <xf numFmtId="0" fontId="18" fillId="0" borderId="29" xfId="0" applyFont="1" applyBorder="1" applyAlignment="1" quotePrefix="1">
      <alignment horizontal="center"/>
    </xf>
    <xf numFmtId="3" fontId="18" fillId="0" borderId="30" xfId="0" applyNumberFormat="1" applyFont="1" applyBorder="1" applyAlignment="1">
      <alignment/>
    </xf>
    <xf numFmtId="3" fontId="18" fillId="0" borderId="31" xfId="0" applyNumberFormat="1" applyFont="1" applyBorder="1" applyAlignment="1">
      <alignment/>
    </xf>
    <xf numFmtId="3" fontId="18" fillId="0" borderId="32" xfId="0" applyNumberFormat="1" applyFont="1" applyBorder="1" applyAlignment="1">
      <alignment/>
    </xf>
    <xf numFmtId="3" fontId="18" fillId="0" borderId="23" xfId="0" applyNumberFormat="1" applyFont="1" applyBorder="1" applyAlignment="1">
      <alignment/>
    </xf>
    <xf numFmtId="3" fontId="18" fillId="47" borderId="33" xfId="0" applyNumberFormat="1" applyFont="1" applyFill="1" applyBorder="1" applyAlignment="1">
      <alignment/>
    </xf>
    <xf numFmtId="3" fontId="18" fillId="48" borderId="34" xfId="0" applyNumberFormat="1" applyFont="1" applyFill="1" applyBorder="1" applyAlignment="1">
      <alignment/>
    </xf>
    <xf numFmtId="3" fontId="19" fillId="0" borderId="30" xfId="0" applyNumberFormat="1" applyFont="1" applyBorder="1" applyAlignment="1">
      <alignment horizontal="centerContinuous"/>
    </xf>
    <xf numFmtId="3" fontId="19" fillId="0" borderId="35" xfId="0" applyNumberFormat="1" applyFont="1" applyBorder="1" applyAlignment="1">
      <alignment horizontal="left"/>
    </xf>
    <xf numFmtId="3" fontId="18" fillId="0" borderId="36" xfId="0" applyNumberFormat="1" applyFont="1" applyBorder="1" applyAlignment="1">
      <alignment/>
    </xf>
    <xf numFmtId="4" fontId="18" fillId="0" borderId="23" xfId="0" applyNumberFormat="1" applyFont="1" applyBorder="1" applyAlignment="1">
      <alignment horizontal="right"/>
    </xf>
    <xf numFmtId="4" fontId="18" fillId="47" borderId="33" xfId="0" applyNumberFormat="1" applyFont="1" applyFill="1" applyBorder="1" applyAlignment="1">
      <alignment horizontal="right"/>
    </xf>
    <xf numFmtId="3" fontId="18" fillId="48" borderId="37" xfId="0" applyNumberFormat="1" applyFont="1" applyFill="1" applyBorder="1" applyAlignment="1">
      <alignment horizontal="left"/>
    </xf>
    <xf numFmtId="3" fontId="19" fillId="0" borderId="30" xfId="0" applyNumberFormat="1" applyFont="1" applyBorder="1" applyAlignment="1">
      <alignment/>
    </xf>
    <xf numFmtId="3" fontId="18" fillId="0" borderId="35" xfId="0" applyNumberFormat="1" applyFont="1" applyBorder="1" applyAlignment="1">
      <alignment horizontal="left"/>
    </xf>
    <xf numFmtId="4" fontId="18" fillId="0" borderId="23" xfId="0" applyNumberFormat="1" applyFont="1" applyBorder="1" applyAlignment="1">
      <alignment horizontal="centerContinuous"/>
    </xf>
    <xf numFmtId="4" fontId="18" fillId="47" borderId="33" xfId="0" applyNumberFormat="1" applyFont="1" applyFill="1" applyBorder="1" applyAlignment="1">
      <alignment horizontal="centerContinuous"/>
    </xf>
    <xf numFmtId="3" fontId="18" fillId="48" borderId="37" xfId="0" applyNumberFormat="1" applyFont="1" applyFill="1" applyBorder="1" applyAlignment="1">
      <alignment horizontal="centerContinuous"/>
    </xf>
    <xf numFmtId="3" fontId="18" fillId="0" borderId="35" xfId="0" applyNumberFormat="1" applyFont="1" applyBorder="1" applyAlignment="1">
      <alignment/>
    </xf>
    <xf numFmtId="4" fontId="18" fillId="0" borderId="23" xfId="0" applyNumberFormat="1" applyFont="1" applyBorder="1" applyAlignment="1">
      <alignment/>
    </xf>
    <xf numFmtId="4" fontId="18" fillId="47" borderId="33" xfId="0" applyNumberFormat="1" applyFont="1" applyFill="1" applyBorder="1" applyAlignment="1">
      <alignment/>
    </xf>
    <xf numFmtId="3" fontId="18" fillId="48" borderId="37" xfId="0" applyNumberFormat="1" applyFont="1" applyFill="1" applyBorder="1" applyAlignment="1">
      <alignment/>
    </xf>
    <xf numFmtId="3" fontId="19" fillId="0" borderId="30" xfId="0" applyNumberFormat="1" applyFont="1" applyBorder="1" applyAlignment="1">
      <alignment horizontal="centerContinuous" vertical="top"/>
    </xf>
    <xf numFmtId="3" fontId="19" fillId="0" borderId="35" xfId="0" applyNumberFormat="1" applyFont="1" applyBorder="1" applyAlignment="1">
      <alignment horizontal="left" vertical="top" wrapText="1"/>
    </xf>
    <xf numFmtId="4" fontId="18" fillId="47" borderId="33" xfId="0" applyNumberFormat="1" applyFont="1" applyFill="1" applyBorder="1" applyAlignment="1">
      <alignment horizontal="right"/>
    </xf>
    <xf numFmtId="4" fontId="18" fillId="0" borderId="23" xfId="0" applyNumberFormat="1" applyFont="1" applyBorder="1" applyAlignment="1">
      <alignment horizontal="center"/>
    </xf>
    <xf numFmtId="3" fontId="18" fillId="0" borderId="38" xfId="0" applyNumberFormat="1" applyFont="1" applyBorder="1" applyAlignment="1">
      <alignment/>
    </xf>
    <xf numFmtId="3" fontId="18" fillId="0" borderId="39" xfId="0" applyNumberFormat="1" applyFont="1" applyBorder="1" applyAlignment="1">
      <alignment/>
    </xf>
    <xf numFmtId="3" fontId="18" fillId="0" borderId="40" xfId="0" applyNumberFormat="1" applyFont="1" applyBorder="1" applyAlignment="1">
      <alignment/>
    </xf>
    <xf numFmtId="3" fontId="18" fillId="0" borderId="41" xfId="0" applyNumberFormat="1" applyFont="1" applyBorder="1" applyAlignment="1">
      <alignment/>
    </xf>
    <xf numFmtId="3" fontId="18" fillId="47" borderId="42" xfId="0" applyNumberFormat="1" applyFont="1" applyFill="1" applyBorder="1" applyAlignment="1">
      <alignment/>
    </xf>
    <xf numFmtId="3" fontId="18" fillId="48" borderId="29" xfId="0" applyNumberFormat="1" applyFont="1" applyFill="1" applyBorder="1" applyAlignment="1">
      <alignment/>
    </xf>
    <xf numFmtId="0" fontId="24" fillId="0" borderId="0" xfId="54" applyFont="1">
      <alignment/>
      <protection/>
    </xf>
    <xf numFmtId="3" fontId="25" fillId="0" borderId="0" xfId="0" applyNumberFormat="1" applyFont="1" applyAlignment="1">
      <alignment horizontal="left"/>
    </xf>
    <xf numFmtId="3" fontId="18" fillId="0" borderId="0" xfId="0" applyNumberFormat="1" applyFont="1" applyBorder="1" applyAlignment="1">
      <alignment/>
    </xf>
    <xf numFmtId="3" fontId="19" fillId="0" borderId="0" xfId="0" applyNumberFormat="1" applyFont="1" applyBorder="1" applyAlignment="1">
      <alignment horizontal="left"/>
    </xf>
    <xf numFmtId="0" fontId="25" fillId="0" borderId="0" xfId="0" applyFont="1" applyAlignment="1">
      <alignment horizontal="left"/>
    </xf>
    <xf numFmtId="3" fontId="18" fillId="0" borderId="23" xfId="0" applyNumberFormat="1" applyFont="1" applyBorder="1" applyAlignment="1">
      <alignment horizontal="right"/>
    </xf>
    <xf numFmtId="0" fontId="83" fillId="0" borderId="0" xfId="0" applyFont="1" applyAlignment="1">
      <alignment vertical="center" wrapText="1"/>
    </xf>
    <xf numFmtId="0" fontId="84" fillId="37" borderId="43" xfId="0" applyFont="1" applyFill="1" applyBorder="1" applyAlignment="1">
      <alignment horizontal="center" vertical="center" wrapText="1"/>
    </xf>
    <xf numFmtId="0" fontId="84" fillId="37" borderId="44" xfId="0" applyFont="1" applyFill="1" applyBorder="1" applyAlignment="1">
      <alignment horizontal="center" vertical="center" wrapText="1"/>
    </xf>
    <xf numFmtId="0" fontId="84" fillId="37" borderId="15" xfId="0" applyFont="1" applyFill="1" applyBorder="1" applyAlignment="1">
      <alignment horizontal="center" vertical="center" wrapText="1"/>
    </xf>
    <xf numFmtId="0" fontId="84" fillId="37" borderId="45" xfId="0" applyFont="1" applyFill="1" applyBorder="1" applyAlignment="1">
      <alignment horizontal="center" vertical="center" wrapText="1"/>
    </xf>
    <xf numFmtId="164" fontId="84" fillId="37" borderId="45" xfId="0" applyNumberFormat="1" applyFont="1" applyFill="1" applyBorder="1" applyAlignment="1">
      <alignment horizontal="center" vertical="center" wrapText="1"/>
    </xf>
    <xf numFmtId="0" fontId="84" fillId="37" borderId="46" xfId="0" applyNumberFormat="1" applyFont="1" applyFill="1" applyBorder="1" applyAlignment="1">
      <alignment horizontal="center" vertical="center" wrapText="1"/>
    </xf>
    <xf numFmtId="0" fontId="84" fillId="0" borderId="47" xfId="0" applyFont="1" applyFill="1" applyBorder="1" applyAlignment="1">
      <alignment horizontal="center" vertical="center" wrapText="1"/>
    </xf>
    <xf numFmtId="0" fontId="84" fillId="0" borderId="48" xfId="0" applyFont="1" applyFill="1" applyBorder="1" applyAlignment="1">
      <alignment horizontal="center" vertical="center" wrapText="1"/>
    </xf>
    <xf numFmtId="0" fontId="84" fillId="0" borderId="49" xfId="0" applyFont="1" applyFill="1" applyBorder="1" applyAlignment="1">
      <alignment horizontal="center" vertical="center" wrapText="1"/>
    </xf>
    <xf numFmtId="49" fontId="84" fillId="0" borderId="49" xfId="0" applyNumberFormat="1" applyFont="1" applyFill="1" applyBorder="1" applyAlignment="1">
      <alignment horizontal="center" vertical="center" wrapText="1"/>
    </xf>
    <xf numFmtId="0" fontId="84" fillId="0" borderId="50" xfId="0" applyNumberFormat="1" applyFont="1" applyFill="1" applyBorder="1" applyAlignment="1">
      <alignment horizontal="center" vertical="center" wrapText="1"/>
    </xf>
    <xf numFmtId="0" fontId="83" fillId="0" borderId="17" xfId="0" applyNumberFormat="1" applyFont="1" applyBorder="1" applyAlignment="1">
      <alignment vertical="center" wrapText="1"/>
    </xf>
    <xf numFmtId="0" fontId="83" fillId="0" borderId="17" xfId="0" applyFont="1" applyBorder="1" applyAlignment="1">
      <alignment vertical="center" wrapText="1"/>
    </xf>
    <xf numFmtId="164" fontId="83" fillId="0" borderId="17" xfId="0" applyNumberFormat="1" applyFont="1" applyBorder="1" applyAlignment="1">
      <alignment vertical="center" wrapText="1"/>
    </xf>
    <xf numFmtId="0" fontId="83" fillId="0" borderId="51" xfId="0" applyNumberFormat="1" applyFont="1" applyBorder="1" applyAlignment="1">
      <alignment vertical="center" wrapText="1"/>
    </xf>
    <xf numFmtId="0" fontId="83" fillId="0" borderId="10" xfId="0" applyFont="1" applyBorder="1" applyAlignment="1">
      <alignment vertical="center" wrapText="1"/>
    </xf>
    <xf numFmtId="0" fontId="83" fillId="0" borderId="20" xfId="0" applyNumberFormat="1" applyFont="1" applyBorder="1" applyAlignment="1">
      <alignment vertical="center" wrapText="1"/>
    </xf>
    <xf numFmtId="0" fontId="85" fillId="0" borderId="52" xfId="0" applyFont="1" applyBorder="1" applyAlignment="1">
      <alignment/>
    </xf>
    <xf numFmtId="0" fontId="84" fillId="37" borderId="11" xfId="0" applyFont="1" applyFill="1" applyBorder="1" applyAlignment="1">
      <alignment vertical="center" wrapText="1"/>
    </xf>
    <xf numFmtId="0" fontId="84" fillId="37" borderId="10" xfId="0" applyFont="1" applyFill="1" applyBorder="1" applyAlignment="1">
      <alignment vertical="center" wrapText="1"/>
    </xf>
    <xf numFmtId="164" fontId="83" fillId="37" borderId="10" xfId="0" applyNumberFormat="1" applyFont="1" applyFill="1" applyBorder="1" applyAlignment="1">
      <alignment vertical="center" wrapText="1"/>
    </xf>
    <xf numFmtId="0" fontId="84" fillId="37" borderId="20" xfId="0" applyNumberFormat="1" applyFont="1" applyFill="1" applyBorder="1" applyAlignment="1">
      <alignment vertical="center" wrapText="1"/>
    </xf>
    <xf numFmtId="0" fontId="83" fillId="0" borderId="14" xfId="0" applyFont="1" applyBorder="1" applyAlignment="1">
      <alignment vertical="center" wrapText="1"/>
    </xf>
    <xf numFmtId="164" fontId="83" fillId="0" borderId="10" xfId="0" applyNumberFormat="1" applyFont="1" applyBorder="1" applyAlignment="1">
      <alignment vertical="center" wrapText="1"/>
    </xf>
    <xf numFmtId="0" fontId="83" fillId="0" borderId="10" xfId="0" applyNumberFormat="1" applyFont="1" applyBorder="1" applyAlignment="1">
      <alignment vertical="center" wrapText="1"/>
    </xf>
    <xf numFmtId="0" fontId="83" fillId="0" borderId="11" xfId="0" applyFont="1" applyBorder="1" applyAlignment="1">
      <alignment vertical="center" wrapText="1"/>
    </xf>
    <xf numFmtId="0" fontId="84" fillId="37" borderId="12" xfId="0" applyFont="1" applyFill="1" applyBorder="1" applyAlignment="1">
      <alignment vertical="center" wrapText="1"/>
    </xf>
    <xf numFmtId="0" fontId="84" fillId="37" borderId="13" xfId="0" applyFont="1" applyFill="1" applyBorder="1" applyAlignment="1">
      <alignment vertical="center" wrapText="1"/>
    </xf>
    <xf numFmtId="164" fontId="83" fillId="37" borderId="13" xfId="0" applyNumberFormat="1" applyFont="1" applyFill="1" applyBorder="1" applyAlignment="1">
      <alignment vertical="center" wrapText="1"/>
    </xf>
    <xf numFmtId="0" fontId="84" fillId="37" borderId="53" xfId="0" applyNumberFormat="1" applyFont="1" applyFill="1" applyBorder="1" applyAlignment="1">
      <alignment vertical="center" wrapText="1"/>
    </xf>
    <xf numFmtId="0" fontId="84" fillId="37" borderId="47" xfId="0" applyFont="1" applyFill="1" applyBorder="1" applyAlignment="1">
      <alignment vertical="center" wrapText="1"/>
    </xf>
    <xf numFmtId="0" fontId="84" fillId="37" borderId="48" xfId="0" applyFont="1" applyFill="1" applyBorder="1" applyAlignment="1">
      <alignment vertical="center" wrapText="1"/>
    </xf>
    <xf numFmtId="164" fontId="83" fillId="37" borderId="49" xfId="0" applyNumberFormat="1" applyFont="1" applyFill="1" applyBorder="1" applyAlignment="1">
      <alignment vertical="center" wrapText="1"/>
    </xf>
    <xf numFmtId="0" fontId="84" fillId="37" borderId="50" xfId="0" applyNumberFormat="1" applyFont="1" applyFill="1" applyBorder="1" applyAlignment="1">
      <alignment vertical="center" wrapText="1"/>
    </xf>
    <xf numFmtId="0" fontId="84" fillId="0" borderId="0" xfId="0" applyFont="1" applyFill="1" applyBorder="1" applyAlignment="1">
      <alignment vertical="center" wrapText="1"/>
    </xf>
    <xf numFmtId="0" fontId="85" fillId="0" borderId="0" xfId="0" applyFont="1" applyAlignment="1">
      <alignment/>
    </xf>
    <xf numFmtId="0" fontId="85" fillId="0" borderId="0" xfId="0" applyNumberFormat="1" applyFont="1" applyAlignment="1">
      <alignment wrapText="1"/>
    </xf>
    <xf numFmtId="0" fontId="85" fillId="0" borderId="0" xfId="0" applyFont="1" applyBorder="1" applyAlignment="1">
      <alignment vertical="center" wrapText="1"/>
    </xf>
    <xf numFmtId="0" fontId="85" fillId="0" borderId="0" xfId="0" applyNumberFormat="1" applyFont="1" applyBorder="1" applyAlignment="1">
      <alignment vertical="center" wrapText="1"/>
    </xf>
    <xf numFmtId="164" fontId="83" fillId="0" borderId="0" xfId="0" applyNumberFormat="1" applyFont="1" applyAlignment="1">
      <alignment vertical="center" wrapText="1"/>
    </xf>
    <xf numFmtId="0" fontId="83" fillId="0" borderId="0" xfId="0" applyNumberFormat="1" applyFont="1" applyAlignment="1">
      <alignment vertical="center" wrapText="1"/>
    </xf>
    <xf numFmtId="0" fontId="3" fillId="0" borderId="0" xfId="54" applyNumberFormat="1" applyFont="1" applyAlignment="1">
      <alignment wrapText="1"/>
      <protection/>
    </xf>
    <xf numFmtId="0" fontId="26" fillId="0" borderId="0" xfId="54" applyFont="1">
      <alignment/>
      <protection/>
    </xf>
    <xf numFmtId="3" fontId="26" fillId="0" borderId="0" xfId="54" applyNumberFormat="1" applyFont="1">
      <alignment/>
      <protection/>
    </xf>
    <xf numFmtId="10" fontId="26" fillId="0" borderId="0" xfId="54" applyNumberFormat="1" applyFont="1">
      <alignment/>
      <protection/>
    </xf>
    <xf numFmtId="0" fontId="83" fillId="0" borderId="0" xfId="0" applyFont="1" applyFill="1" applyAlignment="1">
      <alignment vertical="center" wrapText="1"/>
    </xf>
    <xf numFmtId="0" fontId="86" fillId="0" borderId="0" xfId="0" applyFont="1" applyFill="1" applyAlignment="1">
      <alignment horizontal="center" vertical="center" wrapText="1"/>
    </xf>
    <xf numFmtId="0" fontId="0" fillId="0" borderId="0" xfId="0" applyAlignment="1">
      <alignment vertical="center" wrapText="1"/>
    </xf>
    <xf numFmtId="0" fontId="13" fillId="0" borderId="0" xfId="52" applyNumberFormat="1" applyFont="1" applyFill="1" applyBorder="1" applyAlignment="1">
      <alignment horizontal="center" vertical="center" wrapText="1" readingOrder="1"/>
      <protection/>
    </xf>
    <xf numFmtId="0" fontId="14" fillId="0" borderId="0" xfId="53" applyFont="1" applyFill="1" applyBorder="1" applyAlignment="1">
      <alignment horizontal="center" vertical="center" wrapText="1" readingOrder="1"/>
      <protection/>
    </xf>
    <xf numFmtId="0" fontId="15" fillId="0" borderId="0" xfId="0" applyFont="1" applyAlignment="1">
      <alignment horizontal="center" vertical="center" wrapText="1" readingOrder="1"/>
    </xf>
    <xf numFmtId="0" fontId="10" fillId="0" borderId="0" xfId="52" applyNumberFormat="1" applyFont="1" applyFill="1" applyBorder="1" applyAlignment="1">
      <alignment vertical="center" wrapText="1" readingOrder="1"/>
      <protection/>
    </xf>
    <xf numFmtId="0" fontId="6" fillId="0" borderId="0" xfId="53" applyFont="1" applyFill="1" applyBorder="1" applyAlignment="1">
      <alignment vertical="center" wrapText="1"/>
      <protection/>
    </xf>
    <xf numFmtId="0" fontId="19" fillId="37" borderId="54" xfId="0" applyFont="1" applyFill="1" applyBorder="1" applyAlignment="1">
      <alignment horizontal="center" vertical="center" wrapText="1"/>
    </xf>
    <xf numFmtId="0" fontId="23" fillId="37" borderId="55" xfId="0" applyFont="1" applyFill="1" applyBorder="1" applyAlignment="1">
      <alignment vertical="center" wrapText="1"/>
    </xf>
    <xf numFmtId="0" fontId="23" fillId="37" borderId="56" xfId="0" applyFont="1" applyFill="1" applyBorder="1" applyAlignment="1">
      <alignment vertical="center" wrapText="1"/>
    </xf>
    <xf numFmtId="0" fontId="19" fillId="49" borderId="57" xfId="0" applyFont="1" applyFill="1" applyBorder="1" applyAlignment="1">
      <alignment horizontal="center" vertical="center" wrapText="1"/>
    </xf>
    <xf numFmtId="0" fontId="23" fillId="37" borderId="58" xfId="0" applyFont="1" applyFill="1" applyBorder="1" applyAlignment="1">
      <alignment/>
    </xf>
    <xf numFmtId="0" fontId="23" fillId="37" borderId="59" xfId="0" applyFont="1" applyFill="1" applyBorder="1" applyAlignment="1">
      <alignment/>
    </xf>
    <xf numFmtId="0" fontId="19" fillId="37" borderId="34" xfId="0" applyFont="1" applyFill="1" applyBorder="1" applyAlignment="1">
      <alignment horizontal="center" vertical="center" wrapText="1"/>
    </xf>
    <xf numFmtId="0" fontId="19" fillId="37" borderId="37" xfId="0" applyFont="1" applyFill="1" applyBorder="1" applyAlignment="1">
      <alignment horizontal="center" vertical="center" wrapText="1"/>
    </xf>
    <xf numFmtId="0" fontId="19" fillId="37" borderId="29" xfId="0" applyFont="1" applyFill="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vertical="center" wrapText="1"/>
    </xf>
    <xf numFmtId="3" fontId="22" fillId="0" borderId="0" xfId="0" applyNumberFormat="1" applyFont="1" applyAlignment="1">
      <alignment horizontal="center" vertical="top"/>
    </xf>
    <xf numFmtId="0" fontId="19" fillId="37" borderId="31" xfId="0" applyFont="1" applyFill="1" applyBorder="1" applyAlignment="1">
      <alignment horizontal="center" vertical="center" wrapText="1"/>
    </xf>
    <xf numFmtId="0" fontId="23" fillId="37" borderId="35" xfId="0" applyFont="1" applyFill="1" applyBorder="1" applyAlignment="1">
      <alignment vertical="center" wrapText="1"/>
    </xf>
    <xf numFmtId="0" fontId="23" fillId="37" borderId="39" xfId="0" applyFont="1" applyFill="1" applyBorder="1" applyAlignment="1">
      <alignment vertical="center" wrapText="1"/>
    </xf>
    <xf numFmtId="0" fontId="19" fillId="37" borderId="60" xfId="0" applyFont="1" applyFill="1" applyBorder="1" applyAlignment="1">
      <alignment horizontal="center" vertical="center" wrapText="1"/>
    </xf>
    <xf numFmtId="0" fontId="23" fillId="37" borderId="33" xfId="0" applyFont="1" applyFill="1" applyBorder="1" applyAlignment="1">
      <alignment vertical="center" wrapText="1"/>
    </xf>
    <xf numFmtId="0" fontId="23" fillId="37" borderId="28" xfId="0" applyFont="1" applyFill="1" applyBorder="1" applyAlignment="1">
      <alignment vertical="center" wrapText="1"/>
    </xf>
    <xf numFmtId="0" fontId="87" fillId="0" borderId="0" xfId="0" applyFont="1" applyAlignment="1">
      <alignment horizontal="center" vertical="center" wrapText="1"/>
    </xf>
    <xf numFmtId="0" fontId="84" fillId="0" borderId="26" xfId="0" applyFont="1" applyBorder="1" applyAlignment="1">
      <alignment horizontal="center" vertical="center" wrapText="1"/>
    </xf>
    <xf numFmtId="0" fontId="0" fillId="0" borderId="26" xfId="0" applyBorder="1" applyAlignment="1">
      <alignment horizontal="center" vertical="center" wrapText="1"/>
    </xf>
    <xf numFmtId="0" fontId="84" fillId="37" borderId="43" xfId="0" applyFont="1" applyFill="1" applyBorder="1" applyAlignment="1">
      <alignment horizontal="center" vertical="center" wrapText="1"/>
    </xf>
    <xf numFmtId="0" fontId="0" fillId="0" borderId="61" xfId="0" applyBorder="1" applyAlignment="1">
      <alignment vertical="center" wrapText="1"/>
    </xf>
    <xf numFmtId="0" fontId="0" fillId="0" borderId="62" xfId="0" applyBorder="1" applyAlignment="1">
      <alignment vertical="center" wrapText="1"/>
    </xf>
    <xf numFmtId="0" fontId="83" fillId="0" borderId="18" xfId="0" applyFont="1" applyBorder="1" applyAlignment="1">
      <alignment vertical="center" wrapText="1"/>
    </xf>
    <xf numFmtId="0" fontId="0" fillId="0" borderId="63" xfId="0" applyBorder="1" applyAlignment="1">
      <alignment vertical="center" wrapText="1"/>
    </xf>
    <xf numFmtId="0" fontId="0" fillId="0" borderId="52" xfId="0" applyBorder="1" applyAlignment="1">
      <alignment vertical="center" wrapText="1"/>
    </xf>
    <xf numFmtId="0" fontId="83" fillId="0" borderId="14" xfId="0" applyFont="1" applyBorder="1" applyAlignment="1">
      <alignment vertical="center" wrapText="1"/>
    </xf>
    <xf numFmtId="0" fontId="84" fillId="0" borderId="64" xfId="0" applyFont="1" applyFill="1" applyBorder="1" applyAlignment="1">
      <alignment vertical="center" wrapText="1"/>
    </xf>
    <xf numFmtId="0" fontId="0" fillId="0" borderId="64" xfId="0" applyBorder="1" applyAlignment="1">
      <alignment/>
    </xf>
    <xf numFmtId="0" fontId="84" fillId="0" borderId="0" xfId="0" applyFont="1" applyFill="1" applyBorder="1" applyAlignment="1">
      <alignment vertical="center" wrapText="1"/>
    </xf>
    <xf numFmtId="0" fontId="0" fillId="0" borderId="0" xfId="0" applyAlignment="1">
      <alignment wrapText="1"/>
    </xf>
    <xf numFmtId="0" fontId="84" fillId="37" borderId="18" xfId="0" applyFont="1" applyFill="1" applyBorder="1" applyAlignment="1">
      <alignment horizontal="center" vertical="center" wrapText="1"/>
    </xf>
    <xf numFmtId="0" fontId="0" fillId="0" borderId="65" xfId="0" applyBorder="1" applyAlignment="1">
      <alignmen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 xfId="52"/>
    <cellStyle name="Normalny 3" xfId="53"/>
    <cellStyle name="Normalny_Wzory_projekt_2007"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dxfs count="11">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10"/>
  <sheetViews>
    <sheetView tabSelected="1" zoomScalePageLayoutView="0" workbookViewId="0" topLeftCell="B2">
      <selection activeCell="K2" sqref="K2"/>
    </sheetView>
  </sheetViews>
  <sheetFormatPr defaultColWidth="8.796875" defaultRowHeight="14.25"/>
  <cols>
    <col min="1" max="1" width="9" style="23" customWidth="1"/>
    <col min="2" max="2" width="4.69921875" style="23" customWidth="1"/>
    <col min="3" max="3" width="50.5" style="23" customWidth="1"/>
    <col min="4" max="4" width="15.09765625" style="23" customWidth="1"/>
    <col min="5" max="5" width="15.69921875" style="23" customWidth="1"/>
    <col min="6" max="6" width="16.59765625" style="23" customWidth="1"/>
    <col min="7" max="7" width="12.8984375" style="24" customWidth="1"/>
    <col min="8" max="16384" width="9" style="23" customWidth="1"/>
  </cols>
  <sheetData>
    <row r="1" spans="2:13" ht="28.5" customHeight="1">
      <c r="B1" s="247"/>
      <c r="C1" s="247"/>
      <c r="D1" s="247"/>
      <c r="E1" s="247"/>
      <c r="F1" s="247"/>
      <c r="G1" s="248"/>
      <c r="H1" s="22"/>
      <c r="I1" s="22"/>
      <c r="J1" s="22"/>
      <c r="K1" s="22"/>
      <c r="L1" s="22"/>
      <c r="M1" s="22"/>
    </row>
    <row r="2" spans="2:7" ht="38.25" customHeight="1">
      <c r="B2" s="249" t="s">
        <v>145</v>
      </c>
      <c r="C2" s="250"/>
      <c r="D2" s="250"/>
      <c r="E2" s="250"/>
      <c r="F2" s="250"/>
      <c r="G2" s="251"/>
    </row>
    <row r="3" spans="2:6" ht="25.5" customHeight="1">
      <c r="B3" s="252" t="s">
        <v>135</v>
      </c>
      <c r="C3" s="253"/>
      <c r="D3" s="253"/>
      <c r="E3" s="253"/>
      <c r="F3" s="253"/>
    </row>
    <row r="4" spans="2:6" ht="27.75" customHeight="1">
      <c r="B4" s="252" t="s">
        <v>136</v>
      </c>
      <c r="C4" s="253"/>
      <c r="D4" s="253"/>
      <c r="E4" s="253"/>
      <c r="F4" s="253"/>
    </row>
    <row r="5" ht="17.25" customHeight="1"/>
    <row r="6" spans="2:7" ht="60" customHeight="1">
      <c r="B6" s="72" t="s">
        <v>1</v>
      </c>
      <c r="C6" s="72" t="s">
        <v>2</v>
      </c>
      <c r="D6" s="72" t="s">
        <v>142</v>
      </c>
      <c r="E6" s="72" t="s">
        <v>137</v>
      </c>
      <c r="F6" s="72" t="s">
        <v>138</v>
      </c>
      <c r="G6" s="73" t="s">
        <v>139</v>
      </c>
    </row>
    <row r="7" spans="2:7" ht="12.75" customHeight="1">
      <c r="B7" s="25">
        <v>1</v>
      </c>
      <c r="C7" s="25">
        <v>2</v>
      </c>
      <c r="D7" s="25">
        <v>3</v>
      </c>
      <c r="E7" s="25">
        <v>4</v>
      </c>
      <c r="F7" s="25">
        <v>5</v>
      </c>
      <c r="G7" s="26">
        <v>6</v>
      </c>
    </row>
    <row r="8" spans="2:9" ht="18.75" customHeight="1">
      <c r="B8" s="27" t="s">
        <v>3</v>
      </c>
      <c r="C8" s="28" t="s">
        <v>4</v>
      </c>
      <c r="D8" s="29">
        <f>+D9+D14+D20+D25+D29+D30+D31</f>
        <v>1620000</v>
      </c>
      <c r="E8" s="29">
        <f>+E9+E14+E20+E25+E29+E30+E31</f>
        <v>2071344</v>
      </c>
      <c r="F8" s="29">
        <f>+F9+F14+F20+F25+F29+F30+F31</f>
        <v>2071344</v>
      </c>
      <c r="G8" s="30">
        <f>F8/E8</f>
        <v>1</v>
      </c>
      <c r="I8" s="31"/>
    </row>
    <row r="9" spans="2:7" ht="18.75" customHeight="1">
      <c r="B9" s="32" t="s">
        <v>5</v>
      </c>
      <c r="C9" s="33" t="s">
        <v>6</v>
      </c>
      <c r="D9" s="34">
        <f>SUM(D10:D13)</f>
        <v>110000</v>
      </c>
      <c r="E9" s="34">
        <f>SUM(E10:E13)</f>
        <v>136729</v>
      </c>
      <c r="F9" s="34">
        <f>SUM(F10:F13)</f>
        <v>136729</v>
      </c>
      <c r="G9" s="35">
        <f aca="true" t="shared" si="0" ref="G9:G72">F9/E9</f>
        <v>1</v>
      </c>
    </row>
    <row r="10" spans="2:7" ht="18.75" customHeight="1">
      <c r="B10" s="36" t="s">
        <v>7</v>
      </c>
      <c r="C10" s="36" t="s">
        <v>8</v>
      </c>
      <c r="D10" s="37">
        <v>50000</v>
      </c>
      <c r="E10" s="37">
        <v>100005</v>
      </c>
      <c r="F10" s="37">
        <v>100005</v>
      </c>
      <c r="G10" s="38">
        <f t="shared" si="0"/>
        <v>1</v>
      </c>
    </row>
    <row r="11" spans="2:7" ht="18.75" customHeight="1">
      <c r="B11" s="36" t="s">
        <v>7</v>
      </c>
      <c r="C11" s="36" t="s">
        <v>9</v>
      </c>
      <c r="D11" s="37">
        <v>0</v>
      </c>
      <c r="E11" s="37">
        <v>0</v>
      </c>
      <c r="F11" s="37">
        <v>0</v>
      </c>
      <c r="G11" s="38" t="e">
        <f t="shared" si="0"/>
        <v>#DIV/0!</v>
      </c>
    </row>
    <row r="12" spans="2:7" ht="18.75" customHeight="1">
      <c r="B12" s="36" t="s">
        <v>7</v>
      </c>
      <c r="C12" s="36" t="s">
        <v>10</v>
      </c>
      <c r="D12" s="37">
        <v>40000</v>
      </c>
      <c r="E12" s="37">
        <v>36590</v>
      </c>
      <c r="F12" s="37">
        <v>36590</v>
      </c>
      <c r="G12" s="38">
        <f t="shared" si="0"/>
        <v>1</v>
      </c>
    </row>
    <row r="13" spans="2:7" ht="18.75" customHeight="1">
      <c r="B13" s="36" t="s">
        <v>7</v>
      </c>
      <c r="C13" s="36" t="s">
        <v>11</v>
      </c>
      <c r="D13" s="37">
        <v>20000</v>
      </c>
      <c r="E13" s="37">
        <v>134</v>
      </c>
      <c r="F13" s="37">
        <v>134</v>
      </c>
      <c r="G13" s="38">
        <f t="shared" si="0"/>
        <v>1</v>
      </c>
    </row>
    <row r="14" spans="2:7" ht="18.75" customHeight="1">
      <c r="B14" s="32" t="s">
        <v>12</v>
      </c>
      <c r="C14" s="33" t="s">
        <v>13</v>
      </c>
      <c r="D14" s="34">
        <f>SUM(D15:D19)</f>
        <v>1400000</v>
      </c>
      <c r="E14" s="34">
        <f>SUM(E15:E19)</f>
        <v>1698299</v>
      </c>
      <c r="F14" s="34">
        <f>SUM(F15:F19)</f>
        <v>1698299</v>
      </c>
      <c r="G14" s="35">
        <f t="shared" si="0"/>
        <v>1</v>
      </c>
    </row>
    <row r="15" spans="2:7" ht="18.75" customHeight="1">
      <c r="B15" s="36" t="s">
        <v>7</v>
      </c>
      <c r="C15" s="36" t="s">
        <v>15</v>
      </c>
      <c r="D15" s="37">
        <v>1400000</v>
      </c>
      <c r="E15" s="37">
        <v>1481300</v>
      </c>
      <c r="F15" s="37">
        <v>1481300</v>
      </c>
      <c r="G15" s="38">
        <f t="shared" si="0"/>
        <v>1</v>
      </c>
    </row>
    <row r="16" spans="2:7" ht="18.75" customHeight="1">
      <c r="B16" s="36"/>
      <c r="C16" s="36" t="s">
        <v>14</v>
      </c>
      <c r="D16" s="37">
        <v>0</v>
      </c>
      <c r="E16" s="37">
        <v>216999</v>
      </c>
      <c r="F16" s="37">
        <v>216999</v>
      </c>
      <c r="G16" s="38">
        <f t="shared" si="0"/>
        <v>1</v>
      </c>
    </row>
    <row r="17" spans="2:7" ht="18.75" customHeight="1">
      <c r="B17" s="36" t="s">
        <v>7</v>
      </c>
      <c r="C17" s="36" t="s">
        <v>16</v>
      </c>
      <c r="D17" s="37">
        <v>0</v>
      </c>
      <c r="E17" s="37">
        <v>0</v>
      </c>
      <c r="F17" s="37">
        <v>0</v>
      </c>
      <c r="G17" s="38" t="e">
        <f t="shared" si="0"/>
        <v>#DIV/0!</v>
      </c>
    </row>
    <row r="18" spans="2:7" ht="18.75" customHeight="1">
      <c r="B18" s="36" t="s">
        <v>7</v>
      </c>
      <c r="C18" s="36" t="s">
        <v>17</v>
      </c>
      <c r="D18" s="37">
        <v>0</v>
      </c>
      <c r="E18" s="37">
        <v>0</v>
      </c>
      <c r="F18" s="37">
        <v>0</v>
      </c>
      <c r="G18" s="38" t="e">
        <f t="shared" si="0"/>
        <v>#DIV/0!</v>
      </c>
    </row>
    <row r="19" spans="2:7" ht="18.75" customHeight="1">
      <c r="B19" s="36" t="s">
        <v>7</v>
      </c>
      <c r="C19" s="36" t="s">
        <v>18</v>
      </c>
      <c r="D19" s="37">
        <v>0</v>
      </c>
      <c r="E19" s="37">
        <v>0</v>
      </c>
      <c r="F19" s="37">
        <v>0</v>
      </c>
      <c r="G19" s="38" t="e">
        <f t="shared" si="0"/>
        <v>#DIV/0!</v>
      </c>
    </row>
    <row r="20" spans="2:7" ht="25.5" customHeight="1">
      <c r="B20" s="32" t="s">
        <v>19</v>
      </c>
      <c r="C20" s="33" t="s">
        <v>20</v>
      </c>
      <c r="D20" s="34">
        <f>SUM(D21:D24)</f>
        <v>110000</v>
      </c>
      <c r="E20" s="34">
        <v>234960</v>
      </c>
      <c r="F20" s="34">
        <f>SUM(F21:F24)</f>
        <v>234960</v>
      </c>
      <c r="G20" s="35">
        <f t="shared" si="0"/>
        <v>1</v>
      </c>
    </row>
    <row r="21" spans="2:7" ht="18.75" customHeight="1">
      <c r="B21" s="36" t="s">
        <v>7</v>
      </c>
      <c r="C21" s="36" t="s">
        <v>21</v>
      </c>
      <c r="D21" s="37">
        <v>0</v>
      </c>
      <c r="E21" s="37">
        <v>0</v>
      </c>
      <c r="F21" s="37">
        <v>0</v>
      </c>
      <c r="G21" s="38" t="e">
        <f t="shared" si="0"/>
        <v>#DIV/0!</v>
      </c>
    </row>
    <row r="22" spans="2:7" ht="18.75" customHeight="1">
      <c r="B22" s="36" t="s">
        <v>7</v>
      </c>
      <c r="C22" s="36" t="s">
        <v>16</v>
      </c>
      <c r="D22" s="37">
        <v>110000</v>
      </c>
      <c r="E22" s="37">
        <v>234960</v>
      </c>
      <c r="F22" s="37">
        <v>234960</v>
      </c>
      <c r="G22" s="38">
        <f t="shared" si="0"/>
        <v>1</v>
      </c>
    </row>
    <row r="23" spans="2:7" ht="18.75" customHeight="1">
      <c r="B23" s="36" t="s">
        <v>7</v>
      </c>
      <c r="C23" s="36" t="s">
        <v>17</v>
      </c>
      <c r="D23" s="37">
        <v>0</v>
      </c>
      <c r="E23" s="37">
        <v>0</v>
      </c>
      <c r="F23" s="37">
        <v>0</v>
      </c>
      <c r="G23" s="38" t="e">
        <f t="shared" si="0"/>
        <v>#DIV/0!</v>
      </c>
    </row>
    <row r="24" spans="2:7" ht="18.75" customHeight="1">
      <c r="B24" s="36" t="s">
        <v>7</v>
      </c>
      <c r="C24" s="36" t="s">
        <v>18</v>
      </c>
      <c r="D24" s="37">
        <v>0</v>
      </c>
      <c r="E24" s="37">
        <v>0</v>
      </c>
      <c r="F24" s="37">
        <v>0</v>
      </c>
      <c r="G24" s="38" t="e">
        <f t="shared" si="0"/>
        <v>#DIV/0!</v>
      </c>
    </row>
    <row r="25" spans="2:7" ht="18.75" customHeight="1">
      <c r="B25" s="32" t="s">
        <v>22</v>
      </c>
      <c r="C25" s="33" t="s">
        <v>23</v>
      </c>
      <c r="D25" s="34">
        <f>SUM(D26:D28)</f>
        <v>0</v>
      </c>
      <c r="E25" s="34">
        <f>SUM(E26:E28)</f>
        <v>0</v>
      </c>
      <c r="F25" s="34">
        <f>SUM(F26:F28)</f>
        <v>0</v>
      </c>
      <c r="G25" s="35" t="e">
        <f t="shared" si="0"/>
        <v>#DIV/0!</v>
      </c>
    </row>
    <row r="26" spans="2:7" ht="18.75" customHeight="1">
      <c r="B26" s="36" t="s">
        <v>7</v>
      </c>
      <c r="C26" s="36" t="s">
        <v>16</v>
      </c>
      <c r="D26" s="37"/>
      <c r="E26" s="37"/>
      <c r="F26" s="37">
        <v>0</v>
      </c>
      <c r="G26" s="38" t="e">
        <f t="shared" si="0"/>
        <v>#DIV/0!</v>
      </c>
    </row>
    <row r="27" spans="2:7" ht="18.75" customHeight="1">
      <c r="B27" s="36" t="s">
        <v>7</v>
      </c>
      <c r="C27" s="36" t="s">
        <v>24</v>
      </c>
      <c r="D27" s="37"/>
      <c r="E27" s="37"/>
      <c r="F27" s="37">
        <v>0</v>
      </c>
      <c r="G27" s="38" t="e">
        <f t="shared" si="0"/>
        <v>#DIV/0!</v>
      </c>
    </row>
    <row r="28" spans="2:7" ht="18.75" customHeight="1">
      <c r="B28" s="36" t="s">
        <v>7</v>
      </c>
      <c r="C28" s="36" t="s">
        <v>18</v>
      </c>
      <c r="D28" s="37"/>
      <c r="E28" s="37"/>
      <c r="F28" s="37">
        <v>0</v>
      </c>
      <c r="G28" s="38" t="e">
        <f t="shared" si="0"/>
        <v>#DIV/0!</v>
      </c>
    </row>
    <row r="29" spans="2:7" ht="30.75" customHeight="1">
      <c r="B29" s="32" t="s">
        <v>25</v>
      </c>
      <c r="C29" s="33" t="s">
        <v>26</v>
      </c>
      <c r="D29" s="39"/>
      <c r="E29" s="39"/>
      <c r="F29" s="39">
        <v>0</v>
      </c>
      <c r="G29" s="35" t="e">
        <f t="shared" si="0"/>
        <v>#DIV/0!</v>
      </c>
    </row>
    <row r="30" spans="2:7" ht="18.75" customHeight="1">
      <c r="B30" s="32" t="s">
        <v>27</v>
      </c>
      <c r="C30" s="33" t="s">
        <v>28</v>
      </c>
      <c r="D30" s="39"/>
      <c r="E30" s="39">
        <v>1356</v>
      </c>
      <c r="F30" s="39">
        <v>1356</v>
      </c>
      <c r="G30" s="35">
        <f t="shared" si="0"/>
        <v>1</v>
      </c>
    </row>
    <row r="31" spans="2:7" ht="18.75" customHeight="1">
      <c r="B31" s="32" t="s">
        <v>29</v>
      </c>
      <c r="C31" s="33" t="s">
        <v>30</v>
      </c>
      <c r="D31" s="39"/>
      <c r="E31" s="39"/>
      <c r="F31" s="39">
        <v>0</v>
      </c>
      <c r="G31" s="35" t="e">
        <f t="shared" si="0"/>
        <v>#DIV/0!</v>
      </c>
    </row>
    <row r="32" spans="2:7" ht="18.75" customHeight="1">
      <c r="B32" s="27" t="s">
        <v>31</v>
      </c>
      <c r="C32" s="28" t="s">
        <v>32</v>
      </c>
      <c r="D32" s="29">
        <f>+D33+D65+D66</f>
        <v>1619934</v>
      </c>
      <c r="E32" s="29">
        <f>E33+E65+E66</f>
        <v>2071344</v>
      </c>
      <c r="F32" s="29">
        <f>+F33+F65+F66</f>
        <v>2071344</v>
      </c>
      <c r="G32" s="30">
        <f t="shared" si="0"/>
        <v>1</v>
      </c>
    </row>
    <row r="33" spans="2:7" ht="18.75" customHeight="1">
      <c r="B33" s="32" t="s">
        <v>5</v>
      </c>
      <c r="C33" s="33" t="s">
        <v>33</v>
      </c>
      <c r="D33" s="34">
        <f>+D34+D35+D36+D44+D52+D57+D61+D64</f>
        <v>1619534</v>
      </c>
      <c r="E33" s="34">
        <f>E34+E35+E36+E44+E52+E57+E61</f>
        <v>2057829</v>
      </c>
      <c r="F33" s="34">
        <f>+F34+F35+F36+F44+F52+F57+F61+F64</f>
        <v>2057829</v>
      </c>
      <c r="G33" s="35">
        <f t="shared" si="0"/>
        <v>1</v>
      </c>
    </row>
    <row r="34" spans="2:7" ht="18.75" customHeight="1">
      <c r="B34" s="40" t="s">
        <v>7</v>
      </c>
      <c r="C34" s="41" t="s">
        <v>34</v>
      </c>
      <c r="D34" s="39">
        <v>16000</v>
      </c>
      <c r="E34" s="39">
        <v>13238</v>
      </c>
      <c r="F34" s="39">
        <v>13238</v>
      </c>
      <c r="G34" s="35">
        <f t="shared" si="0"/>
        <v>1</v>
      </c>
    </row>
    <row r="35" spans="2:7" ht="18.75" customHeight="1">
      <c r="B35" s="40" t="s">
        <v>7</v>
      </c>
      <c r="C35" s="41" t="s">
        <v>35</v>
      </c>
      <c r="D35" s="39">
        <v>210000</v>
      </c>
      <c r="E35" s="39">
        <v>129783</v>
      </c>
      <c r="F35" s="39">
        <v>129783</v>
      </c>
      <c r="G35" s="35">
        <f t="shared" si="0"/>
        <v>1</v>
      </c>
    </row>
    <row r="36" spans="2:7" ht="18.75" customHeight="1">
      <c r="B36" s="40" t="s">
        <v>7</v>
      </c>
      <c r="C36" s="41" t="s">
        <v>36</v>
      </c>
      <c r="D36" s="34">
        <f>SUM(D37:D43)</f>
        <v>663000</v>
      </c>
      <c r="E36" s="34">
        <f>SUM(E37:E43)</f>
        <v>953258</v>
      </c>
      <c r="F36" s="34">
        <f>SUM(F37:F43)</f>
        <v>953258</v>
      </c>
      <c r="G36" s="35">
        <f t="shared" si="0"/>
        <v>1</v>
      </c>
    </row>
    <row r="37" spans="2:7" ht="18.75" customHeight="1">
      <c r="B37" s="25" t="s">
        <v>7</v>
      </c>
      <c r="C37" s="36" t="s">
        <v>37</v>
      </c>
      <c r="D37" s="37">
        <v>30000</v>
      </c>
      <c r="E37" s="37">
        <v>0</v>
      </c>
      <c r="F37" s="37">
        <v>0</v>
      </c>
      <c r="G37" s="38" t="e">
        <f t="shared" si="0"/>
        <v>#DIV/0!</v>
      </c>
    </row>
    <row r="38" spans="2:7" ht="18.75" customHeight="1">
      <c r="B38" s="25" t="s">
        <v>7</v>
      </c>
      <c r="C38" s="36" t="s">
        <v>38</v>
      </c>
      <c r="D38" s="37">
        <v>40000</v>
      </c>
      <c r="E38" s="37">
        <v>48860</v>
      </c>
      <c r="F38" s="37">
        <v>48860</v>
      </c>
      <c r="G38" s="38">
        <f t="shared" si="0"/>
        <v>1</v>
      </c>
    </row>
    <row r="39" spans="2:7" ht="18.75" customHeight="1">
      <c r="B39" s="25" t="s">
        <v>7</v>
      </c>
      <c r="C39" s="36" t="s">
        <v>39</v>
      </c>
      <c r="D39" s="37">
        <v>170000</v>
      </c>
      <c r="E39" s="37">
        <v>256189</v>
      </c>
      <c r="F39" s="37">
        <v>256189</v>
      </c>
      <c r="G39" s="38">
        <f t="shared" si="0"/>
        <v>1</v>
      </c>
    </row>
    <row r="40" spans="2:7" ht="18.75" customHeight="1">
      <c r="B40" s="25" t="s">
        <v>7</v>
      </c>
      <c r="C40" s="36" t="s">
        <v>40</v>
      </c>
      <c r="D40" s="37">
        <v>18000</v>
      </c>
      <c r="E40" s="37">
        <v>31918</v>
      </c>
      <c r="F40" s="37">
        <v>31918</v>
      </c>
      <c r="G40" s="38">
        <f t="shared" si="0"/>
        <v>1</v>
      </c>
    </row>
    <row r="41" spans="2:7" ht="18.75" customHeight="1">
      <c r="B41" s="25" t="s">
        <v>7</v>
      </c>
      <c r="C41" s="36" t="s">
        <v>41</v>
      </c>
      <c r="D41" s="37">
        <v>0</v>
      </c>
      <c r="E41" s="37">
        <v>0</v>
      </c>
      <c r="F41" s="37">
        <v>0</v>
      </c>
      <c r="G41" s="38" t="e">
        <f t="shared" si="0"/>
        <v>#DIV/0!</v>
      </c>
    </row>
    <row r="42" spans="2:7" ht="18.75" customHeight="1">
      <c r="B42" s="25" t="s">
        <v>7</v>
      </c>
      <c r="C42" s="36" t="s">
        <v>42</v>
      </c>
      <c r="D42" s="37">
        <v>105000</v>
      </c>
      <c r="E42" s="37">
        <v>207134</v>
      </c>
      <c r="F42" s="37">
        <v>207134</v>
      </c>
      <c r="G42" s="38">
        <f t="shared" si="0"/>
        <v>1</v>
      </c>
    </row>
    <row r="43" spans="2:7" ht="18.75" customHeight="1">
      <c r="B43" s="25" t="s">
        <v>7</v>
      </c>
      <c r="C43" s="36" t="s">
        <v>43</v>
      </c>
      <c r="D43" s="37">
        <v>300000</v>
      </c>
      <c r="E43" s="37">
        <v>409157</v>
      </c>
      <c r="F43" s="37">
        <v>409157</v>
      </c>
      <c r="G43" s="38">
        <f t="shared" si="0"/>
        <v>1</v>
      </c>
    </row>
    <row r="44" spans="2:7" ht="18.75" customHeight="1">
      <c r="B44" s="40" t="s">
        <v>7</v>
      </c>
      <c r="C44" s="41" t="s">
        <v>44</v>
      </c>
      <c r="D44" s="34">
        <f>SUM(D45:D51)</f>
        <v>18700</v>
      </c>
      <c r="E44" s="34">
        <f>SUM(E45:E51)</f>
        <v>98236</v>
      </c>
      <c r="F44" s="34">
        <f>SUM(F45:F51)</f>
        <v>98236</v>
      </c>
      <c r="G44" s="35">
        <f t="shared" si="0"/>
        <v>1</v>
      </c>
    </row>
    <row r="45" spans="2:7" ht="18.75" customHeight="1">
      <c r="B45" s="25" t="s">
        <v>7</v>
      </c>
      <c r="C45" s="36" t="s">
        <v>45</v>
      </c>
      <c r="D45" s="37">
        <v>10500</v>
      </c>
      <c r="E45" s="37">
        <v>1632</v>
      </c>
      <c r="F45" s="37">
        <v>1632</v>
      </c>
      <c r="G45" s="38">
        <f t="shared" si="0"/>
        <v>1</v>
      </c>
    </row>
    <row r="46" spans="2:7" ht="18.75" customHeight="1">
      <c r="B46" s="25" t="s">
        <v>7</v>
      </c>
      <c r="C46" s="36" t="s">
        <v>46</v>
      </c>
      <c r="D46" s="37">
        <v>0</v>
      </c>
      <c r="E46" s="37">
        <v>0</v>
      </c>
      <c r="F46" s="37">
        <v>0</v>
      </c>
      <c r="G46" s="38" t="e">
        <f t="shared" si="0"/>
        <v>#DIV/0!</v>
      </c>
    </row>
    <row r="47" spans="2:7" ht="18.75" customHeight="1">
      <c r="B47" s="25" t="s">
        <v>7</v>
      </c>
      <c r="C47" s="36" t="s">
        <v>47</v>
      </c>
      <c r="D47" s="37">
        <v>5000</v>
      </c>
      <c r="E47" s="37">
        <v>0</v>
      </c>
      <c r="F47" s="37">
        <v>0</v>
      </c>
      <c r="G47" s="38" t="e">
        <f t="shared" si="0"/>
        <v>#DIV/0!</v>
      </c>
    </row>
    <row r="48" spans="2:7" ht="18.75" customHeight="1">
      <c r="B48" s="25" t="s">
        <v>7</v>
      </c>
      <c r="C48" s="36" t="s">
        <v>48</v>
      </c>
      <c r="D48" s="37">
        <v>0</v>
      </c>
      <c r="E48" s="37">
        <v>91625</v>
      </c>
      <c r="F48" s="37">
        <v>91625</v>
      </c>
      <c r="G48" s="38">
        <f t="shared" si="0"/>
        <v>1</v>
      </c>
    </row>
    <row r="49" spans="2:7" ht="18.75" customHeight="1">
      <c r="B49" s="25" t="s">
        <v>7</v>
      </c>
      <c r="C49" s="36" t="s">
        <v>49</v>
      </c>
      <c r="D49" s="37">
        <v>0</v>
      </c>
      <c r="E49" s="37">
        <v>0</v>
      </c>
      <c r="F49" s="37">
        <v>0</v>
      </c>
      <c r="G49" s="38" t="e">
        <f t="shared" si="0"/>
        <v>#DIV/0!</v>
      </c>
    </row>
    <row r="50" spans="2:7" ht="18.75" customHeight="1">
      <c r="B50" s="25" t="s">
        <v>7</v>
      </c>
      <c r="C50" s="36" t="s">
        <v>50</v>
      </c>
      <c r="D50" s="37">
        <v>1500</v>
      </c>
      <c r="E50" s="37">
        <v>3315</v>
      </c>
      <c r="F50" s="37">
        <v>3315</v>
      </c>
      <c r="G50" s="38">
        <f t="shared" si="0"/>
        <v>1</v>
      </c>
    </row>
    <row r="51" spans="2:7" ht="18.75" customHeight="1">
      <c r="B51" s="25" t="s">
        <v>7</v>
      </c>
      <c r="C51" s="36" t="s">
        <v>51</v>
      </c>
      <c r="D51" s="37">
        <v>1700</v>
      </c>
      <c r="E51" s="37">
        <v>1664</v>
      </c>
      <c r="F51" s="37">
        <v>1664</v>
      </c>
      <c r="G51" s="38">
        <f t="shared" si="0"/>
        <v>1</v>
      </c>
    </row>
    <row r="52" spans="2:7" ht="18.75" customHeight="1">
      <c r="B52" s="40" t="s">
        <v>7</v>
      </c>
      <c r="C52" s="41" t="s">
        <v>52</v>
      </c>
      <c r="D52" s="34">
        <f>SUM(D53:D56)</f>
        <v>613834</v>
      </c>
      <c r="E52" s="34">
        <f>SUM(E53:E56)</f>
        <v>732622</v>
      </c>
      <c r="F52" s="34">
        <f>SUM(F53:F56)</f>
        <v>732622</v>
      </c>
      <c r="G52" s="35">
        <f t="shared" si="0"/>
        <v>1</v>
      </c>
    </row>
    <row r="53" spans="2:7" ht="18.75" customHeight="1">
      <c r="B53" s="25" t="s">
        <v>7</v>
      </c>
      <c r="C53" s="36" t="s">
        <v>53</v>
      </c>
      <c r="D53" s="37">
        <v>428834</v>
      </c>
      <c r="E53" s="37">
        <v>415087</v>
      </c>
      <c r="F53" s="37">
        <v>415087</v>
      </c>
      <c r="G53" s="38">
        <f t="shared" si="0"/>
        <v>1</v>
      </c>
    </row>
    <row r="54" spans="2:7" ht="18.75" customHeight="1">
      <c r="B54" s="25" t="s">
        <v>7</v>
      </c>
      <c r="C54" s="36" t="s">
        <v>54</v>
      </c>
      <c r="D54" s="37">
        <v>0</v>
      </c>
      <c r="E54" s="37">
        <v>0</v>
      </c>
      <c r="F54" s="37">
        <v>0</v>
      </c>
      <c r="G54" s="38" t="e">
        <f t="shared" si="0"/>
        <v>#DIV/0!</v>
      </c>
    </row>
    <row r="55" spans="2:7" ht="18.75" customHeight="1">
      <c r="B55" s="25" t="s">
        <v>7</v>
      </c>
      <c r="C55" s="36" t="s">
        <v>55</v>
      </c>
      <c r="D55" s="37">
        <v>25000</v>
      </c>
      <c r="E55" s="37">
        <v>0</v>
      </c>
      <c r="F55" s="37">
        <v>0</v>
      </c>
      <c r="G55" s="38" t="e">
        <f t="shared" si="0"/>
        <v>#DIV/0!</v>
      </c>
    </row>
    <row r="56" spans="2:7" ht="18.75" customHeight="1">
      <c r="B56" s="25" t="s">
        <v>7</v>
      </c>
      <c r="C56" s="36" t="s">
        <v>56</v>
      </c>
      <c r="D56" s="37">
        <v>160000</v>
      </c>
      <c r="E56" s="37">
        <v>317535</v>
      </c>
      <c r="F56" s="37">
        <v>317535</v>
      </c>
      <c r="G56" s="38">
        <f t="shared" si="0"/>
        <v>1</v>
      </c>
    </row>
    <row r="57" spans="2:7" ht="18.75" customHeight="1">
      <c r="B57" s="40" t="s">
        <v>7</v>
      </c>
      <c r="C57" s="41" t="s">
        <v>57</v>
      </c>
      <c r="D57" s="34">
        <f>SUM(D58:D60)</f>
        <v>90000</v>
      </c>
      <c r="E57" s="34">
        <f>SUM(E58:E60)</f>
        <v>103439</v>
      </c>
      <c r="F57" s="34">
        <f>SUM(F58:F60)</f>
        <v>103439</v>
      </c>
      <c r="G57" s="35">
        <f t="shared" si="0"/>
        <v>1</v>
      </c>
    </row>
    <row r="58" spans="2:7" ht="18.75" customHeight="1">
      <c r="B58" s="25" t="s">
        <v>7</v>
      </c>
      <c r="C58" s="36" t="s">
        <v>58</v>
      </c>
      <c r="D58" s="37">
        <v>76500</v>
      </c>
      <c r="E58" s="37">
        <v>80943</v>
      </c>
      <c r="F58" s="37">
        <v>80943</v>
      </c>
      <c r="G58" s="38">
        <f t="shared" si="0"/>
        <v>1</v>
      </c>
    </row>
    <row r="59" spans="2:7" ht="18.75" customHeight="1">
      <c r="B59" s="25" t="s">
        <v>7</v>
      </c>
      <c r="C59" s="36" t="s">
        <v>59</v>
      </c>
      <c r="D59" s="37">
        <v>10000</v>
      </c>
      <c r="E59" s="37">
        <v>8751</v>
      </c>
      <c r="F59" s="37">
        <v>8751</v>
      </c>
      <c r="G59" s="38">
        <f t="shared" si="0"/>
        <v>1</v>
      </c>
    </row>
    <row r="60" spans="2:7" ht="18.75" customHeight="1">
      <c r="B60" s="25" t="s">
        <v>7</v>
      </c>
      <c r="C60" s="36" t="s">
        <v>51</v>
      </c>
      <c r="D60" s="37">
        <v>3500</v>
      </c>
      <c r="E60" s="37">
        <v>13745</v>
      </c>
      <c r="F60" s="37">
        <v>13745</v>
      </c>
      <c r="G60" s="38">
        <f t="shared" si="0"/>
        <v>1</v>
      </c>
    </row>
    <row r="61" spans="2:7" ht="18.75" customHeight="1">
      <c r="B61" s="40" t="s">
        <v>7</v>
      </c>
      <c r="C61" s="41" t="s">
        <v>60</v>
      </c>
      <c r="D61" s="34">
        <f>SUM(D62:D63)</f>
        <v>8000</v>
      </c>
      <c r="E61" s="34">
        <f>SUM(E62:E63)</f>
        <v>27253</v>
      </c>
      <c r="F61" s="34">
        <f>SUM(F62:F63)</f>
        <v>27253</v>
      </c>
      <c r="G61" s="35">
        <f t="shared" si="0"/>
        <v>1</v>
      </c>
    </row>
    <row r="62" spans="2:7" ht="18.75" customHeight="1">
      <c r="B62" s="25" t="s">
        <v>7</v>
      </c>
      <c r="C62" s="36" t="s">
        <v>61</v>
      </c>
      <c r="D62" s="37">
        <v>5000</v>
      </c>
      <c r="E62" s="37">
        <v>24384</v>
      </c>
      <c r="F62" s="37">
        <v>24384</v>
      </c>
      <c r="G62" s="38">
        <f t="shared" si="0"/>
        <v>1</v>
      </c>
    </row>
    <row r="63" spans="2:7" ht="18.75" customHeight="1">
      <c r="B63" s="25" t="s">
        <v>7</v>
      </c>
      <c r="C63" s="36" t="s">
        <v>51</v>
      </c>
      <c r="D63" s="37">
        <v>3000</v>
      </c>
      <c r="E63" s="37">
        <v>2869</v>
      </c>
      <c r="F63" s="37">
        <v>2869</v>
      </c>
      <c r="G63" s="38">
        <f t="shared" si="0"/>
        <v>1</v>
      </c>
    </row>
    <row r="64" spans="2:7" ht="18.75" customHeight="1">
      <c r="B64" s="40" t="s">
        <v>7</v>
      </c>
      <c r="C64" s="41" t="s">
        <v>62</v>
      </c>
      <c r="D64" s="39">
        <v>0</v>
      </c>
      <c r="E64" s="39">
        <v>0</v>
      </c>
      <c r="F64" s="39">
        <v>0</v>
      </c>
      <c r="G64" s="35" t="e">
        <f t="shared" si="0"/>
        <v>#DIV/0!</v>
      </c>
    </row>
    <row r="65" spans="2:7" ht="18.75" customHeight="1">
      <c r="B65" s="32" t="s">
        <v>12</v>
      </c>
      <c r="C65" s="33" t="s">
        <v>63</v>
      </c>
      <c r="D65" s="39">
        <v>400</v>
      </c>
      <c r="E65" s="39">
        <v>0</v>
      </c>
      <c r="F65" s="39">
        <v>0</v>
      </c>
      <c r="G65" s="35" t="e">
        <f t="shared" si="0"/>
        <v>#DIV/0!</v>
      </c>
    </row>
    <row r="66" spans="2:7" ht="18.75" customHeight="1">
      <c r="B66" s="32" t="s">
        <v>19</v>
      </c>
      <c r="C66" s="33" t="s">
        <v>64</v>
      </c>
      <c r="D66" s="34">
        <f>D67+D68</f>
        <v>0</v>
      </c>
      <c r="E66" s="34">
        <f>SUM(E67:E68)</f>
        <v>13515</v>
      </c>
      <c r="F66" s="34">
        <f>SUM(F67:F68)</f>
        <v>13515</v>
      </c>
      <c r="G66" s="35">
        <f t="shared" si="0"/>
        <v>1</v>
      </c>
    </row>
    <row r="67" spans="2:7" ht="18.75" customHeight="1">
      <c r="B67" s="36" t="s">
        <v>7</v>
      </c>
      <c r="C67" s="36" t="s">
        <v>65</v>
      </c>
      <c r="D67" s="37">
        <v>0</v>
      </c>
      <c r="E67" s="37">
        <v>1176</v>
      </c>
      <c r="F67" s="37">
        <v>1176</v>
      </c>
      <c r="G67" s="38">
        <f t="shared" si="0"/>
        <v>1</v>
      </c>
    </row>
    <row r="68" spans="2:7" ht="18.75" customHeight="1">
      <c r="B68" s="36" t="s">
        <v>7</v>
      </c>
      <c r="C68" s="36" t="s">
        <v>66</v>
      </c>
      <c r="D68" s="37">
        <v>0</v>
      </c>
      <c r="E68" s="37">
        <v>12339</v>
      </c>
      <c r="F68" s="37">
        <v>12339</v>
      </c>
      <c r="G68" s="38">
        <f t="shared" si="0"/>
        <v>1</v>
      </c>
    </row>
    <row r="69" spans="2:7" ht="18.75" customHeight="1">
      <c r="B69" s="27" t="s">
        <v>67</v>
      </c>
      <c r="C69" s="28" t="s">
        <v>68</v>
      </c>
      <c r="D69" s="29">
        <f>SUM(D70:D71)</f>
        <v>0</v>
      </c>
      <c r="E69" s="29">
        <f>SUM(E70:E71)</f>
        <v>0</v>
      </c>
      <c r="F69" s="29">
        <f>SUM(F70:F71)</f>
        <v>0</v>
      </c>
      <c r="G69" s="30" t="e">
        <f t="shared" si="0"/>
        <v>#DIV/0!</v>
      </c>
    </row>
    <row r="70" spans="2:7" ht="18.75" customHeight="1">
      <c r="B70" s="42" t="s">
        <v>69</v>
      </c>
      <c r="C70" s="43" t="s">
        <v>70</v>
      </c>
      <c r="D70" s="37">
        <v>0</v>
      </c>
      <c r="E70" s="37">
        <v>0</v>
      </c>
      <c r="F70" s="37">
        <v>0</v>
      </c>
      <c r="G70" s="38" t="e">
        <f t="shared" si="0"/>
        <v>#DIV/0!</v>
      </c>
    </row>
    <row r="71" spans="2:7" ht="18.75" customHeight="1">
      <c r="B71" s="42" t="s">
        <v>69</v>
      </c>
      <c r="C71" s="43" t="s">
        <v>71</v>
      </c>
      <c r="D71" s="37">
        <v>0</v>
      </c>
      <c r="E71" s="37">
        <v>0</v>
      </c>
      <c r="F71" s="37">
        <v>0</v>
      </c>
      <c r="G71" s="38" t="e">
        <f t="shared" si="0"/>
        <v>#DIV/0!</v>
      </c>
    </row>
    <row r="72" spans="2:7" ht="29.25" customHeight="1">
      <c r="B72" s="27" t="s">
        <v>72</v>
      </c>
      <c r="C72" s="28" t="s">
        <v>73</v>
      </c>
      <c r="D72" s="29">
        <f>D8-D32+D69</f>
        <v>66</v>
      </c>
      <c r="E72" s="29">
        <f>(E8-E32)+E69</f>
        <v>0</v>
      </c>
      <c r="F72" s="29">
        <f>F8-F32+F69</f>
        <v>0</v>
      </c>
      <c r="G72" s="30" t="e">
        <f t="shared" si="0"/>
        <v>#DIV/0!</v>
      </c>
    </row>
    <row r="73" spans="2:7" ht="18.75" customHeight="1">
      <c r="B73" s="44"/>
      <c r="C73" s="45"/>
      <c r="D73" s="46"/>
      <c r="E73" s="46"/>
      <c r="F73" s="46"/>
      <c r="G73" s="38" t="e">
        <f aca="true" t="shared" si="1" ref="G73:G100">F73/E73</f>
        <v>#DIV/0!</v>
      </c>
    </row>
    <row r="74" spans="2:7" ht="18.75" customHeight="1">
      <c r="B74" s="27" t="s">
        <v>74</v>
      </c>
      <c r="C74" s="28" t="s">
        <v>75</v>
      </c>
      <c r="D74" s="47"/>
      <c r="E74" s="47"/>
      <c r="F74" s="47">
        <v>0</v>
      </c>
      <c r="G74" s="30" t="e">
        <f t="shared" si="1"/>
        <v>#DIV/0!</v>
      </c>
    </row>
    <row r="75" spans="2:7" ht="18.75" customHeight="1">
      <c r="B75" s="44"/>
      <c r="C75" s="45"/>
      <c r="D75" s="46"/>
      <c r="E75" s="46"/>
      <c r="F75" s="46"/>
      <c r="G75" s="38" t="e">
        <f t="shared" si="1"/>
        <v>#DIV/0!</v>
      </c>
    </row>
    <row r="76" spans="2:7" ht="27.75" customHeight="1">
      <c r="B76" s="27" t="s">
        <v>76</v>
      </c>
      <c r="C76" s="28" t="s">
        <v>77</v>
      </c>
      <c r="D76" s="29">
        <f>D72-D74</f>
        <v>66</v>
      </c>
      <c r="E76" s="29">
        <f>E72-E74</f>
        <v>0</v>
      </c>
      <c r="F76" s="29">
        <f>F72-F74</f>
        <v>0</v>
      </c>
      <c r="G76" s="30" t="e">
        <f t="shared" si="1"/>
        <v>#DIV/0!</v>
      </c>
    </row>
    <row r="77" spans="2:7" ht="18.75" customHeight="1">
      <c r="B77" s="48" t="s">
        <v>7</v>
      </c>
      <c r="C77" s="43" t="s">
        <v>7</v>
      </c>
      <c r="D77" s="49"/>
      <c r="E77" s="49"/>
      <c r="F77" s="49" t="s">
        <v>7</v>
      </c>
      <c r="G77" s="38" t="e">
        <f t="shared" si="1"/>
        <v>#VALUE!</v>
      </c>
    </row>
    <row r="78" spans="2:7" ht="18.75" customHeight="1">
      <c r="B78" s="27" t="s">
        <v>78</v>
      </c>
      <c r="C78" s="28" t="s">
        <v>79</v>
      </c>
      <c r="D78" s="29">
        <f>D79+D84+D89</f>
        <v>0</v>
      </c>
      <c r="E78" s="29">
        <f>E79+E84+E89</f>
        <v>0</v>
      </c>
      <c r="F78" s="29">
        <f>F79+F84+F89</f>
        <v>0</v>
      </c>
      <c r="G78" s="30" t="e">
        <f t="shared" si="1"/>
        <v>#DIV/0!</v>
      </c>
    </row>
    <row r="79" spans="2:7" ht="18.75" customHeight="1">
      <c r="B79" s="32" t="s">
        <v>5</v>
      </c>
      <c r="C79" s="33" t="s">
        <v>80</v>
      </c>
      <c r="D79" s="34">
        <f>SUM(D80:D83)</f>
        <v>0</v>
      </c>
      <c r="E79" s="34">
        <f>SUM(E80:E83)</f>
        <v>0</v>
      </c>
      <c r="F79" s="34">
        <f>SUM(F80:F83)</f>
        <v>0</v>
      </c>
      <c r="G79" s="35" t="e">
        <f t="shared" si="1"/>
        <v>#DIV/0!</v>
      </c>
    </row>
    <row r="80" spans="2:7" ht="18.75" customHeight="1">
      <c r="B80" s="36" t="s">
        <v>7</v>
      </c>
      <c r="C80" s="36" t="s">
        <v>81</v>
      </c>
      <c r="D80" s="37">
        <v>0</v>
      </c>
      <c r="E80" s="37">
        <v>0</v>
      </c>
      <c r="F80" s="37">
        <v>0</v>
      </c>
      <c r="G80" s="38" t="e">
        <f t="shared" si="1"/>
        <v>#DIV/0!</v>
      </c>
    </row>
    <row r="81" spans="2:7" ht="18.75" customHeight="1">
      <c r="B81" s="36" t="s">
        <v>7</v>
      </c>
      <c r="C81" s="36" t="s">
        <v>16</v>
      </c>
      <c r="D81" s="37">
        <v>0</v>
      </c>
      <c r="E81" s="37">
        <v>0</v>
      </c>
      <c r="F81" s="37">
        <v>0</v>
      </c>
      <c r="G81" s="38" t="e">
        <f t="shared" si="1"/>
        <v>#DIV/0!</v>
      </c>
    </row>
    <row r="82" spans="2:7" ht="18.75" customHeight="1">
      <c r="B82" s="36" t="s">
        <v>7</v>
      </c>
      <c r="C82" s="36" t="s">
        <v>17</v>
      </c>
      <c r="D82" s="37">
        <v>0</v>
      </c>
      <c r="E82" s="37">
        <v>0</v>
      </c>
      <c r="F82" s="37">
        <v>0</v>
      </c>
      <c r="G82" s="38" t="e">
        <f t="shared" si="1"/>
        <v>#DIV/0!</v>
      </c>
    </row>
    <row r="83" spans="2:7" ht="18.75" customHeight="1">
      <c r="B83" s="36" t="s">
        <v>7</v>
      </c>
      <c r="C83" s="36" t="s">
        <v>18</v>
      </c>
      <c r="D83" s="37">
        <v>0</v>
      </c>
      <c r="E83" s="37">
        <v>0</v>
      </c>
      <c r="F83" s="37">
        <v>0</v>
      </c>
      <c r="G83" s="38" t="e">
        <f t="shared" si="1"/>
        <v>#DIV/0!</v>
      </c>
    </row>
    <row r="84" spans="2:7" ht="18.75" customHeight="1">
      <c r="B84" s="32" t="s">
        <v>12</v>
      </c>
      <c r="C84" s="33" t="s">
        <v>82</v>
      </c>
      <c r="D84" s="34">
        <f>SUM(D85:D88)</f>
        <v>0</v>
      </c>
      <c r="E84" s="34">
        <f>SUM(E85:E88)</f>
        <v>0</v>
      </c>
      <c r="F84" s="34">
        <f>SUM(F85:F88)</f>
        <v>0</v>
      </c>
      <c r="G84" s="35" t="e">
        <f t="shared" si="1"/>
        <v>#DIV/0!</v>
      </c>
    </row>
    <row r="85" spans="2:7" ht="18.75" customHeight="1">
      <c r="B85" s="36" t="s">
        <v>7</v>
      </c>
      <c r="C85" s="36" t="s">
        <v>21</v>
      </c>
      <c r="D85" s="37">
        <v>0</v>
      </c>
      <c r="E85" s="37">
        <v>0</v>
      </c>
      <c r="F85" s="37">
        <v>0</v>
      </c>
      <c r="G85" s="38" t="e">
        <f t="shared" si="1"/>
        <v>#DIV/0!</v>
      </c>
    </row>
    <row r="86" spans="2:7" ht="18.75" customHeight="1">
      <c r="B86" s="36" t="s">
        <v>7</v>
      </c>
      <c r="C86" s="36" t="s">
        <v>16</v>
      </c>
      <c r="D86" s="37">
        <v>0</v>
      </c>
      <c r="E86" s="37">
        <v>0</v>
      </c>
      <c r="F86" s="37">
        <v>0</v>
      </c>
      <c r="G86" s="38" t="e">
        <f t="shared" si="1"/>
        <v>#DIV/0!</v>
      </c>
    </row>
    <row r="87" spans="2:7" ht="18.75" customHeight="1">
      <c r="B87" s="36" t="s">
        <v>7</v>
      </c>
      <c r="C87" s="36" t="s">
        <v>17</v>
      </c>
      <c r="D87" s="37">
        <v>0</v>
      </c>
      <c r="E87" s="37">
        <v>0</v>
      </c>
      <c r="F87" s="37">
        <v>0</v>
      </c>
      <c r="G87" s="38" t="e">
        <f t="shared" si="1"/>
        <v>#DIV/0!</v>
      </c>
    </row>
    <row r="88" spans="2:7" ht="18.75" customHeight="1">
      <c r="B88" s="36" t="s">
        <v>7</v>
      </c>
      <c r="C88" s="36" t="s">
        <v>18</v>
      </c>
      <c r="D88" s="37">
        <v>0</v>
      </c>
      <c r="E88" s="37">
        <v>0</v>
      </c>
      <c r="F88" s="37">
        <v>0</v>
      </c>
      <c r="G88" s="38" t="e">
        <f t="shared" si="1"/>
        <v>#DIV/0!</v>
      </c>
    </row>
    <row r="89" spans="2:7" ht="18.75" customHeight="1">
      <c r="B89" s="32" t="s">
        <v>19</v>
      </c>
      <c r="C89" s="33" t="s">
        <v>23</v>
      </c>
      <c r="D89" s="34">
        <f>SUM(D90:D92)</f>
        <v>0</v>
      </c>
      <c r="E89" s="34">
        <f>SUM(E90:E92)</f>
        <v>0</v>
      </c>
      <c r="F89" s="34">
        <f>SUM(F90:F92)</f>
        <v>0</v>
      </c>
      <c r="G89" s="35" t="e">
        <f t="shared" si="1"/>
        <v>#DIV/0!</v>
      </c>
    </row>
    <row r="90" spans="2:7" ht="18.75" customHeight="1">
      <c r="B90" s="36" t="s">
        <v>7</v>
      </c>
      <c r="C90" s="36" t="s">
        <v>16</v>
      </c>
      <c r="D90" s="37">
        <v>0</v>
      </c>
      <c r="E90" s="37">
        <v>0</v>
      </c>
      <c r="F90" s="37">
        <v>0</v>
      </c>
      <c r="G90" s="38" t="e">
        <f t="shared" si="1"/>
        <v>#DIV/0!</v>
      </c>
    </row>
    <row r="91" spans="2:7" ht="18.75" customHeight="1">
      <c r="B91" s="36" t="s">
        <v>7</v>
      </c>
      <c r="C91" s="36" t="s">
        <v>17</v>
      </c>
      <c r="D91" s="37">
        <v>0</v>
      </c>
      <c r="E91" s="37">
        <v>0</v>
      </c>
      <c r="F91" s="37">
        <v>0</v>
      </c>
      <c r="G91" s="38" t="e">
        <f t="shared" si="1"/>
        <v>#DIV/0!</v>
      </c>
    </row>
    <row r="92" spans="2:7" ht="18.75" customHeight="1">
      <c r="B92" s="36" t="s">
        <v>7</v>
      </c>
      <c r="C92" s="36" t="s">
        <v>18</v>
      </c>
      <c r="D92" s="37">
        <v>0</v>
      </c>
      <c r="E92" s="37">
        <v>0</v>
      </c>
      <c r="F92" s="37">
        <v>0</v>
      </c>
      <c r="G92" s="38" t="e">
        <f t="shared" si="1"/>
        <v>#DIV/0!</v>
      </c>
    </row>
    <row r="93" spans="2:7" ht="27.75" customHeight="1">
      <c r="B93" s="27" t="s">
        <v>83</v>
      </c>
      <c r="C93" s="28" t="s">
        <v>84</v>
      </c>
      <c r="D93" s="47">
        <f>D94</f>
        <v>0</v>
      </c>
      <c r="E93" s="47">
        <f>E94</f>
        <v>0</v>
      </c>
      <c r="F93" s="47">
        <f>F94</f>
        <v>0</v>
      </c>
      <c r="G93" s="30" t="e">
        <f t="shared" si="1"/>
        <v>#DIV/0!</v>
      </c>
    </row>
    <row r="94" spans="2:7" ht="25.5">
      <c r="B94" s="44" t="s">
        <v>7</v>
      </c>
      <c r="C94" s="43" t="s">
        <v>85</v>
      </c>
      <c r="D94" s="37">
        <v>0</v>
      </c>
      <c r="E94" s="37">
        <v>0</v>
      </c>
      <c r="F94" s="37">
        <v>0</v>
      </c>
      <c r="G94" s="38" t="e">
        <f t="shared" si="1"/>
        <v>#DIV/0!</v>
      </c>
    </row>
    <row r="95" spans="2:7" ht="15" thickBot="1">
      <c r="B95" s="50" t="s">
        <v>86</v>
      </c>
      <c r="C95" s="51" t="s">
        <v>87</v>
      </c>
      <c r="D95" s="52"/>
      <c r="E95" s="52"/>
      <c r="F95" s="53"/>
      <c r="G95" s="53"/>
    </row>
    <row r="96" spans="2:7" ht="14.25">
      <c r="B96" s="54"/>
      <c r="C96" s="55" t="s">
        <v>88</v>
      </c>
      <c r="D96" s="74">
        <v>10000</v>
      </c>
      <c r="E96" s="74">
        <v>10000</v>
      </c>
      <c r="F96" s="56">
        <v>18434</v>
      </c>
      <c r="G96" s="38">
        <f t="shared" si="1"/>
        <v>1.8434</v>
      </c>
    </row>
    <row r="97" spans="2:7" ht="14.25">
      <c r="B97" s="57"/>
      <c r="C97" s="43" t="s">
        <v>89</v>
      </c>
      <c r="D97" s="37">
        <v>40000</v>
      </c>
      <c r="E97" s="37">
        <v>40000</v>
      </c>
      <c r="F97" s="58">
        <v>18434</v>
      </c>
      <c r="G97" s="38">
        <f t="shared" si="1"/>
        <v>0.46085</v>
      </c>
    </row>
    <row r="98" spans="2:7" ht="14.25">
      <c r="B98" s="59" t="s">
        <v>7</v>
      </c>
      <c r="C98" s="60" t="s">
        <v>90</v>
      </c>
      <c r="D98" s="75">
        <v>10000</v>
      </c>
      <c r="E98" s="75">
        <v>10000</v>
      </c>
      <c r="F98" s="61">
        <v>200</v>
      </c>
      <c r="G98" s="38">
        <f t="shared" si="1"/>
        <v>0.02</v>
      </c>
    </row>
    <row r="99" spans="2:7" ht="14.25">
      <c r="B99" s="18"/>
      <c r="C99" s="19" t="s">
        <v>91</v>
      </c>
      <c r="D99" s="76">
        <v>40000</v>
      </c>
      <c r="E99" s="76">
        <v>40000</v>
      </c>
      <c r="F99" s="19">
        <v>81671</v>
      </c>
      <c r="G99" s="38">
        <f t="shared" si="1"/>
        <v>2.041775</v>
      </c>
    </row>
    <row r="100" spans="2:7" ht="15" thickBot="1">
      <c r="B100" s="20"/>
      <c r="C100" s="21" t="s">
        <v>90</v>
      </c>
      <c r="D100" s="77">
        <v>10000</v>
      </c>
      <c r="E100" s="77">
        <v>10000</v>
      </c>
      <c r="F100" s="21">
        <v>12804</v>
      </c>
      <c r="G100" s="38">
        <f t="shared" si="1"/>
        <v>1.2804</v>
      </c>
    </row>
    <row r="101" spans="2:6" ht="14.25">
      <c r="B101" s="62" t="s">
        <v>7</v>
      </c>
      <c r="C101" s="63" t="s">
        <v>7</v>
      </c>
      <c r="D101" s="63"/>
      <c r="E101" s="63"/>
      <c r="F101" s="62" t="s">
        <v>7</v>
      </c>
    </row>
    <row r="102" spans="2:10" ht="15.75">
      <c r="B102" s="64" t="s">
        <v>116</v>
      </c>
      <c r="C102" s="64"/>
      <c r="D102" s="64"/>
      <c r="E102" s="64"/>
      <c r="F102" s="64" t="s">
        <v>107</v>
      </c>
      <c r="G102" s="65"/>
      <c r="H102" s="66"/>
      <c r="I102" s="66"/>
      <c r="J102" s="66"/>
    </row>
    <row r="103" spans="2:10" ht="15.75">
      <c r="B103" s="66" t="s">
        <v>163</v>
      </c>
      <c r="C103" s="67"/>
      <c r="D103" s="66"/>
      <c r="E103" s="66"/>
      <c r="F103" s="66" t="s">
        <v>162</v>
      </c>
      <c r="G103" s="68"/>
      <c r="H103" s="66"/>
      <c r="I103" s="66"/>
      <c r="J103" s="66"/>
    </row>
    <row r="104" spans="2:10" ht="15.75">
      <c r="B104" s="66"/>
      <c r="C104" s="67"/>
      <c r="D104" s="66"/>
      <c r="E104" s="66"/>
      <c r="F104" s="66"/>
      <c r="G104" s="68"/>
      <c r="H104" s="66"/>
      <c r="I104" s="66"/>
      <c r="J104" s="66"/>
    </row>
    <row r="105" spans="2:10" ht="15.75">
      <c r="B105" s="66"/>
      <c r="C105" s="66"/>
      <c r="D105" s="66"/>
      <c r="E105" s="66"/>
      <c r="F105" s="66"/>
      <c r="G105" s="68"/>
      <c r="H105" s="66"/>
      <c r="I105" s="66"/>
      <c r="J105" s="66"/>
    </row>
    <row r="106" spans="2:10" ht="15.75">
      <c r="B106" s="69" t="s">
        <v>108</v>
      </c>
      <c r="C106" s="69"/>
      <c r="D106" s="64"/>
      <c r="E106" s="64"/>
      <c r="F106" s="64"/>
      <c r="G106" s="65"/>
      <c r="H106" s="66"/>
      <c r="I106" s="66"/>
      <c r="J106" s="66"/>
    </row>
    <row r="107" spans="2:10" ht="15.75">
      <c r="B107" s="64"/>
      <c r="C107" s="64"/>
      <c r="D107" s="64"/>
      <c r="E107" s="64"/>
      <c r="F107" s="64"/>
      <c r="G107" s="65"/>
      <c r="H107" s="66"/>
      <c r="I107" s="66"/>
      <c r="J107" s="66"/>
    </row>
    <row r="108" spans="2:10" ht="15.75">
      <c r="B108" s="64"/>
      <c r="C108" s="64"/>
      <c r="D108" s="64"/>
      <c r="E108" s="64"/>
      <c r="F108" s="64"/>
      <c r="G108" s="65"/>
      <c r="H108" s="66"/>
      <c r="I108" s="66"/>
      <c r="J108" s="66"/>
    </row>
    <row r="109" spans="2:10" ht="15.75">
      <c r="B109" s="64" t="s">
        <v>109</v>
      </c>
      <c r="C109" s="64"/>
      <c r="D109" s="64"/>
      <c r="E109" s="64" t="s">
        <v>110</v>
      </c>
      <c r="F109" s="64"/>
      <c r="G109" s="65"/>
      <c r="H109" s="66"/>
      <c r="I109" s="66"/>
      <c r="J109" s="66"/>
    </row>
    <row r="110" spans="2:10" ht="15.75">
      <c r="B110" s="66"/>
      <c r="C110" s="66"/>
      <c r="D110" s="66"/>
      <c r="E110" s="66"/>
      <c r="F110" s="66"/>
      <c r="G110" s="68"/>
      <c r="H110" s="66"/>
      <c r="I110" s="66"/>
      <c r="J110" s="66"/>
    </row>
  </sheetData>
  <sheetProtection/>
  <mergeCells count="4">
    <mergeCell ref="B1:G1"/>
    <mergeCell ref="B2:G2"/>
    <mergeCell ref="B3:F3"/>
    <mergeCell ref="B4:F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T44"/>
  <sheetViews>
    <sheetView zoomScalePageLayoutView="0" workbookViewId="0" topLeftCell="A3">
      <selection activeCell="A10" sqref="A10:G10"/>
    </sheetView>
  </sheetViews>
  <sheetFormatPr defaultColWidth="14.296875" defaultRowHeight="14.25"/>
  <cols>
    <col min="1" max="1" width="6.5" style="146" customWidth="1"/>
    <col min="2" max="2" width="62.69921875" style="146" customWidth="1"/>
    <col min="3" max="3" width="0.8984375" style="146" customWidth="1"/>
    <col min="4" max="4" width="19.5" style="146" customWidth="1"/>
    <col min="5" max="5" width="18.19921875" style="146" customWidth="1"/>
    <col min="6" max="6" width="18.3984375" style="146" customWidth="1"/>
    <col min="7" max="7" width="38.19921875" style="146" customWidth="1"/>
    <col min="8" max="8" width="4" style="146" customWidth="1"/>
    <col min="9" max="16384" width="14.19921875" style="146" customWidth="1"/>
  </cols>
  <sheetData>
    <row r="1" ht="15.75">
      <c r="F1" s="147"/>
    </row>
    <row r="3" spans="1:7" ht="15.75">
      <c r="A3" s="146" t="s">
        <v>273</v>
      </c>
      <c r="F3" s="147"/>
      <c r="G3" s="148"/>
    </row>
    <row r="4" spans="1:6" ht="20.25">
      <c r="A4" s="149"/>
      <c r="B4" s="147"/>
      <c r="F4" s="150"/>
    </row>
    <row r="5" ht="15">
      <c r="A5" s="149"/>
    </row>
    <row r="6" ht="25.5" customHeight="1">
      <c r="A6" s="151"/>
    </row>
    <row r="7" ht="0.75" customHeight="1" hidden="1" thickBot="1">
      <c r="A7" s="151"/>
    </row>
    <row r="8" ht="15" hidden="1"/>
    <row r="9" ht="15" hidden="1"/>
    <row r="10" spans="1:11" ht="68.25" customHeight="1">
      <c r="A10" s="263" t="s">
        <v>194</v>
      </c>
      <c r="B10" s="264"/>
      <c r="C10" s="264"/>
      <c r="D10" s="264"/>
      <c r="E10" s="264"/>
      <c r="F10" s="264"/>
      <c r="G10" s="264"/>
      <c r="H10" s="152"/>
      <c r="I10" s="152"/>
      <c r="J10" s="152"/>
      <c r="K10" s="152"/>
    </row>
    <row r="12" spans="1:7" ht="26.25">
      <c r="A12" s="265" t="s">
        <v>195</v>
      </c>
      <c r="B12" s="265"/>
      <c r="C12" s="265"/>
      <c r="D12" s="265"/>
      <c r="E12" s="265"/>
      <c r="F12" s="265"/>
      <c r="G12" s="265"/>
    </row>
    <row r="14" ht="1.5" customHeight="1"/>
    <row r="15" ht="15" hidden="1"/>
    <row r="17" ht="15.75" thickBot="1"/>
    <row r="18" spans="1:7" ht="15.75">
      <c r="A18" s="266" t="s">
        <v>1</v>
      </c>
      <c r="B18" s="269" t="s">
        <v>2</v>
      </c>
      <c r="C18" s="153"/>
      <c r="D18" s="254" t="s">
        <v>196</v>
      </c>
      <c r="E18" s="254" t="s">
        <v>197</v>
      </c>
      <c r="F18" s="257" t="s">
        <v>198</v>
      </c>
      <c r="G18" s="260" t="s">
        <v>199</v>
      </c>
    </row>
    <row r="19" spans="1:7" ht="15.75">
      <c r="A19" s="267"/>
      <c r="B19" s="270"/>
      <c r="C19" s="154"/>
      <c r="D19" s="255"/>
      <c r="E19" s="255" t="s">
        <v>200</v>
      </c>
      <c r="F19" s="258"/>
      <c r="G19" s="261"/>
    </row>
    <row r="20" spans="1:7" ht="32.25" customHeight="1" thickBot="1">
      <c r="A20" s="268"/>
      <c r="B20" s="271"/>
      <c r="C20" s="155"/>
      <c r="D20" s="256"/>
      <c r="E20" s="256" t="s">
        <v>201</v>
      </c>
      <c r="F20" s="259"/>
      <c r="G20" s="262"/>
    </row>
    <row r="21" spans="1:7" ht="15.75" thickBot="1">
      <c r="A21" s="156" t="s">
        <v>111</v>
      </c>
      <c r="B21" s="157" t="s">
        <v>112</v>
      </c>
      <c r="C21" s="158"/>
      <c r="D21" s="159" t="s">
        <v>113</v>
      </c>
      <c r="E21" s="160" t="s">
        <v>114</v>
      </c>
      <c r="F21" s="161">
        <v>5</v>
      </c>
      <c r="G21" s="162"/>
    </row>
    <row r="22" spans="1:7" ht="19.5" customHeight="1">
      <c r="A22" s="163"/>
      <c r="B22" s="164"/>
      <c r="C22" s="165"/>
      <c r="D22" s="166"/>
      <c r="E22" s="166"/>
      <c r="F22" s="167"/>
      <c r="G22" s="168"/>
    </row>
    <row r="23" spans="1:7" ht="19.5" customHeight="1">
      <c r="A23" s="169" t="s">
        <v>202</v>
      </c>
      <c r="B23" s="170" t="s">
        <v>203</v>
      </c>
      <c r="C23" s="171"/>
      <c r="D23" s="172">
        <v>10</v>
      </c>
      <c r="E23" s="172">
        <v>12</v>
      </c>
      <c r="F23" s="173">
        <v>12</v>
      </c>
      <c r="G23" s="174" t="s">
        <v>204</v>
      </c>
    </row>
    <row r="24" spans="1:7" ht="19.5" customHeight="1">
      <c r="A24" s="175"/>
      <c r="B24" s="176"/>
      <c r="C24" s="171"/>
      <c r="D24" s="177"/>
      <c r="E24" s="177"/>
      <c r="F24" s="178"/>
      <c r="G24" s="179"/>
    </row>
    <row r="25" spans="1:7" ht="19.5" customHeight="1">
      <c r="A25" s="175"/>
      <c r="B25" s="180"/>
      <c r="C25" s="171"/>
      <c r="D25" s="181"/>
      <c r="E25" s="181"/>
      <c r="F25" s="182"/>
      <c r="G25" s="183" t="s">
        <v>205</v>
      </c>
    </row>
    <row r="26" spans="1:7" ht="19.5" customHeight="1">
      <c r="A26" s="184" t="s">
        <v>206</v>
      </c>
      <c r="B26" s="185" t="s">
        <v>207</v>
      </c>
      <c r="C26" s="171"/>
      <c r="D26" s="199">
        <f>428834/10/12</f>
        <v>3573.616666666667</v>
      </c>
      <c r="E26" s="199">
        <f>428834/12/12</f>
        <v>2978.0138888888887</v>
      </c>
      <c r="F26" s="199">
        <f>428834/10/12</f>
        <v>3573.616666666667</v>
      </c>
      <c r="G26" s="183" t="s">
        <v>208</v>
      </c>
    </row>
    <row r="27" spans="1:7" ht="19.5" customHeight="1">
      <c r="A27" s="175"/>
      <c r="B27" s="180"/>
      <c r="C27" s="171"/>
      <c r="D27" s="181"/>
      <c r="E27" s="172"/>
      <c r="F27" s="186"/>
      <c r="G27" s="183"/>
    </row>
    <row r="28" spans="1:7" ht="19.5" customHeight="1">
      <c r="A28" s="184" t="s">
        <v>67</v>
      </c>
      <c r="B28" s="185" t="s">
        <v>209</v>
      </c>
      <c r="C28" s="171"/>
      <c r="D28" s="181">
        <f>D29+D30+D31+D32</f>
        <v>0</v>
      </c>
      <c r="E28" s="172">
        <f>E29+E30+E31+E32</f>
        <v>0</v>
      </c>
      <c r="F28" s="186">
        <f>F29+F30+F31+F32</f>
        <v>0</v>
      </c>
      <c r="G28" s="183"/>
    </row>
    <row r="29" spans="1:7" ht="19.5" customHeight="1">
      <c r="A29" s="184"/>
      <c r="B29" s="185" t="s">
        <v>115</v>
      </c>
      <c r="C29" s="171"/>
      <c r="D29" s="181"/>
      <c r="E29" s="172"/>
      <c r="F29" s="186"/>
      <c r="G29" s="183"/>
    </row>
    <row r="30" spans="1:7" ht="19.5" customHeight="1">
      <c r="A30" s="184"/>
      <c r="B30" s="185" t="s">
        <v>210</v>
      </c>
      <c r="C30" s="171"/>
      <c r="D30" s="181"/>
      <c r="E30" s="172"/>
      <c r="F30" s="186"/>
      <c r="G30" s="183"/>
    </row>
    <row r="31" spans="1:7" ht="19.5" customHeight="1">
      <c r="A31" s="175"/>
      <c r="B31" s="185" t="s">
        <v>211</v>
      </c>
      <c r="C31" s="171"/>
      <c r="D31" s="181"/>
      <c r="E31" s="187"/>
      <c r="F31" s="182"/>
      <c r="G31" s="183"/>
    </row>
    <row r="32" spans="1:7" ht="19.5" customHeight="1">
      <c r="A32" s="175"/>
      <c r="B32" s="185" t="s">
        <v>212</v>
      </c>
      <c r="C32" s="171"/>
      <c r="D32" s="181"/>
      <c r="E32" s="187"/>
      <c r="F32" s="182"/>
      <c r="G32" s="183"/>
    </row>
    <row r="33" spans="1:7" ht="19.5" customHeight="1" thickBot="1">
      <c r="A33" s="188"/>
      <c r="B33" s="189"/>
      <c r="C33" s="190"/>
      <c r="D33" s="191"/>
      <c r="E33" s="191"/>
      <c r="F33" s="192"/>
      <c r="G33" s="193"/>
    </row>
    <row r="35" spans="1:6" ht="20.25" customHeight="1">
      <c r="A35" s="151"/>
      <c r="B35" s="194" t="s">
        <v>213</v>
      </c>
      <c r="D35" s="151"/>
      <c r="E35" s="151"/>
      <c r="F35" s="151" t="s">
        <v>214</v>
      </c>
    </row>
    <row r="36" spans="2:6" ht="15.75">
      <c r="B36" s="66" t="s">
        <v>271</v>
      </c>
      <c r="D36" s="195"/>
      <c r="E36" s="195"/>
      <c r="F36" s="151" t="s">
        <v>272</v>
      </c>
    </row>
    <row r="37" spans="2:6" ht="65.25" customHeight="1">
      <c r="B37" s="66"/>
      <c r="D37" s="151"/>
      <c r="E37" s="151"/>
      <c r="F37" s="151"/>
    </row>
    <row r="38" ht="15.75">
      <c r="B38" s="66" t="s">
        <v>108</v>
      </c>
    </row>
    <row r="39" spans="1:72" ht="15.75">
      <c r="A39" s="196"/>
      <c r="B39" s="6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row>
    <row r="40" spans="1:72" ht="0.75" customHeight="1">
      <c r="A40" s="197"/>
      <c r="B40" s="66"/>
      <c r="C40" s="196"/>
      <c r="D40" s="198"/>
      <c r="E40" s="198"/>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row>
    <row r="41" spans="1:72" ht="15">
      <c r="A41" s="196"/>
      <c r="B41" s="194" t="s">
        <v>109</v>
      </c>
      <c r="C41" s="196"/>
      <c r="D41" s="196"/>
      <c r="E41" s="196"/>
      <c r="F41" s="196" t="s">
        <v>215</v>
      </c>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row>
    <row r="42" spans="4:6" ht="15">
      <c r="D42" s="151"/>
      <c r="E42" s="151"/>
      <c r="F42" s="151"/>
    </row>
    <row r="43" spans="4:6" ht="77.25" customHeight="1">
      <c r="D43" s="151" t="s">
        <v>69</v>
      </c>
      <c r="E43" s="151"/>
      <c r="F43" s="151"/>
    </row>
    <row r="44" ht="15">
      <c r="F44" s="151"/>
    </row>
  </sheetData>
  <sheetProtection/>
  <mergeCells count="8">
    <mergeCell ref="E18:E20"/>
    <mergeCell ref="F18:F20"/>
    <mergeCell ref="G18:G20"/>
    <mergeCell ref="A10:G10"/>
    <mergeCell ref="A12:G12"/>
    <mergeCell ref="A18:A20"/>
    <mergeCell ref="B18:B20"/>
    <mergeCell ref="D18:D20"/>
  </mergeCells>
  <conditionalFormatting sqref="C11:G11">
    <cfRule type="cellIs" priority="10" dxfId="10" operator="notEqual" stopIfTrue="1">
      <formula>0</formula>
    </cfRule>
  </conditionalFormatting>
  <conditionalFormatting sqref="C11:G11">
    <cfRule type="cellIs" priority="9" dxfId="10" operator="notEqual" stopIfTrue="1">
      <formula>0</formula>
    </cfRule>
  </conditionalFormatting>
  <conditionalFormatting sqref="C11:G11">
    <cfRule type="cellIs" priority="8" dxfId="10" operator="notEqual" stopIfTrue="1">
      <formula>0</formula>
    </cfRule>
  </conditionalFormatting>
  <conditionalFormatting sqref="C11:G11">
    <cfRule type="cellIs" priority="7" dxfId="10" operator="notEqual" stopIfTrue="1">
      <formula>0</formula>
    </cfRule>
  </conditionalFormatting>
  <conditionalFormatting sqref="C11:G11">
    <cfRule type="cellIs" priority="6" dxfId="10" operator="notEqual" stopIfTrue="1">
      <formula>0</formula>
    </cfRule>
  </conditionalFormatting>
  <conditionalFormatting sqref="C11:G11">
    <cfRule type="cellIs" priority="5" dxfId="10" operator="notEqual" stopIfTrue="1">
      <formula>0</formula>
    </cfRule>
  </conditionalFormatting>
  <conditionalFormatting sqref="C11:G11">
    <cfRule type="cellIs" priority="4" dxfId="10" operator="notEqual">
      <formula>0</formula>
    </cfRule>
  </conditionalFormatting>
  <conditionalFormatting sqref="C11:G11">
    <cfRule type="cellIs" priority="3" dxfId="10" operator="notEqual" stopIfTrue="1">
      <formula>0</formula>
    </cfRule>
  </conditionalFormatting>
  <conditionalFormatting sqref="C11:G11">
    <cfRule type="cellIs" priority="2" dxfId="10" operator="notEqual" stopIfTrue="1">
      <formula>0</formula>
    </cfRule>
  </conditionalFormatting>
  <conditionalFormatting sqref="C11:G11">
    <cfRule type="cellIs" priority="1" dxfId="10" operator="not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2:L107"/>
  <sheetViews>
    <sheetView zoomScalePageLayoutView="0" workbookViewId="0" topLeftCell="A2">
      <selection activeCell="B4" sqref="B4"/>
    </sheetView>
  </sheetViews>
  <sheetFormatPr defaultColWidth="8.796875" defaultRowHeight="14.25"/>
  <cols>
    <col min="1" max="1" width="6.09765625" style="0" customWidth="1"/>
    <col min="2" max="2" width="32.3984375" style="0" customWidth="1"/>
    <col min="3" max="3" width="15" style="0" customWidth="1"/>
    <col min="4" max="4" width="14.3984375" style="0" customWidth="1"/>
    <col min="5" max="5" width="10" style="0" customWidth="1"/>
    <col min="6" max="6" width="160.69921875" style="123" customWidth="1"/>
  </cols>
  <sheetData>
    <row r="2" spans="1:6" ht="30" customHeight="1">
      <c r="A2" s="272" t="s">
        <v>127</v>
      </c>
      <c r="B2" s="272"/>
      <c r="C2" s="272"/>
      <c r="D2" s="272"/>
      <c r="E2" s="272"/>
      <c r="F2" s="272"/>
    </row>
    <row r="3" ht="15.75" thickBot="1"/>
    <row r="4" spans="1:6" ht="51" customHeight="1">
      <c r="A4" s="70" t="s">
        <v>1</v>
      </c>
      <c r="B4" s="71" t="s">
        <v>2</v>
      </c>
      <c r="C4" s="71" t="s">
        <v>92</v>
      </c>
      <c r="D4" s="71" t="s">
        <v>93</v>
      </c>
      <c r="E4" s="71" t="s">
        <v>106</v>
      </c>
      <c r="F4" s="124" t="s">
        <v>140</v>
      </c>
    </row>
    <row r="5" spans="1:6" ht="15">
      <c r="A5" s="101">
        <v>1</v>
      </c>
      <c r="B5" s="101">
        <v>2</v>
      </c>
      <c r="C5" s="101">
        <v>3</v>
      </c>
      <c r="D5" s="101">
        <v>4</v>
      </c>
      <c r="E5" s="101">
        <v>5</v>
      </c>
      <c r="F5" s="140">
        <v>6</v>
      </c>
    </row>
    <row r="6" spans="1:6" ht="32.25" customHeight="1">
      <c r="A6" s="102" t="s">
        <v>3</v>
      </c>
      <c r="B6" s="79" t="s">
        <v>4</v>
      </c>
      <c r="C6" s="80">
        <f>+C7+C12+C18+C23+C27+C28+C29</f>
        <v>2186871</v>
      </c>
      <c r="D6" s="81" t="e">
        <f>#REF!-1</f>
        <v>#REF!</v>
      </c>
      <c r="E6" s="95" t="e">
        <f>D6/C6</f>
        <v>#REF!</v>
      </c>
      <c r="F6" s="125"/>
    </row>
    <row r="7" spans="1:12" ht="52.5" customHeight="1">
      <c r="A7" s="103" t="s">
        <v>5</v>
      </c>
      <c r="B7" s="93" t="s">
        <v>6</v>
      </c>
      <c r="C7" s="83">
        <f>SUM(C8:C11)</f>
        <v>359667</v>
      </c>
      <c r="D7" s="83" t="e">
        <f>D8+D9+D10+D11</f>
        <v>#REF!</v>
      </c>
      <c r="E7" s="90" t="e">
        <f aca="true" t="shared" si="0" ref="E7:E70">D7/C7</f>
        <v>#REF!</v>
      </c>
      <c r="F7" s="126" t="s">
        <v>158</v>
      </c>
      <c r="L7" s="139" t="s">
        <v>171</v>
      </c>
    </row>
    <row r="8" spans="1:6" ht="24" customHeight="1">
      <c r="A8" s="3" t="s">
        <v>7</v>
      </c>
      <c r="B8" s="3" t="s">
        <v>8</v>
      </c>
      <c r="C8" s="4">
        <v>134199</v>
      </c>
      <c r="D8" s="78" t="e">
        <f>#REF!</f>
        <v>#REF!</v>
      </c>
      <c r="E8" s="92" t="e">
        <f t="shared" si="0"/>
        <v>#REF!</v>
      </c>
      <c r="F8" s="138" t="s">
        <v>179</v>
      </c>
    </row>
    <row r="9" spans="1:12" ht="20.25" customHeight="1">
      <c r="A9" s="3" t="s">
        <v>7</v>
      </c>
      <c r="B9" s="3" t="s">
        <v>9</v>
      </c>
      <c r="C9" s="4">
        <v>0</v>
      </c>
      <c r="D9" s="78" t="e">
        <f>#REF!</f>
        <v>#REF!</v>
      </c>
      <c r="E9" s="92" t="e">
        <f t="shared" si="0"/>
        <v>#REF!</v>
      </c>
      <c r="F9" s="138"/>
      <c r="L9" t="s">
        <v>172</v>
      </c>
    </row>
    <row r="10" spans="1:12" ht="98.25" customHeight="1">
      <c r="A10" s="3" t="s">
        <v>7</v>
      </c>
      <c r="B10" s="3" t="s">
        <v>10</v>
      </c>
      <c r="C10" s="4">
        <v>36974</v>
      </c>
      <c r="D10" s="78">
        <v>36590</v>
      </c>
      <c r="E10" s="92">
        <f t="shared" si="0"/>
        <v>0.989614323578731</v>
      </c>
      <c r="F10" s="144" t="s">
        <v>180</v>
      </c>
      <c r="L10" t="s">
        <v>173</v>
      </c>
    </row>
    <row r="11" spans="1:12" ht="34.5" customHeight="1">
      <c r="A11" s="3" t="s">
        <v>7</v>
      </c>
      <c r="B11" s="3" t="s">
        <v>11</v>
      </c>
      <c r="C11" s="4">
        <v>188494</v>
      </c>
      <c r="D11" s="78">
        <v>134</v>
      </c>
      <c r="E11" s="92">
        <f t="shared" si="0"/>
        <v>0.0007108979596167518</v>
      </c>
      <c r="F11" s="138" t="s">
        <v>166</v>
      </c>
      <c r="L11" t="s">
        <v>174</v>
      </c>
    </row>
    <row r="12" spans="1:6" ht="24" customHeight="1">
      <c r="A12" s="103" t="s">
        <v>12</v>
      </c>
      <c r="B12" s="93" t="s">
        <v>13</v>
      </c>
      <c r="C12" s="83">
        <f>SUM(C13:C17)</f>
        <v>1583000</v>
      </c>
      <c r="D12" s="83" t="e">
        <f>#REF!</f>
        <v>#REF!</v>
      </c>
      <c r="E12" s="90" t="e">
        <f t="shared" si="0"/>
        <v>#REF!</v>
      </c>
      <c r="F12" s="123" t="s">
        <v>175</v>
      </c>
    </row>
    <row r="13" spans="1:6" ht="88.5" customHeight="1">
      <c r="A13" s="3" t="s">
        <v>7</v>
      </c>
      <c r="B13" s="3" t="s">
        <v>14</v>
      </c>
      <c r="C13" s="8">
        <v>1583000</v>
      </c>
      <c r="D13" s="78" t="e">
        <f>#REF!</f>
        <v>#REF!</v>
      </c>
      <c r="E13" s="92" t="e">
        <f t="shared" si="0"/>
        <v>#REF!</v>
      </c>
      <c r="F13" s="128" t="s">
        <v>177</v>
      </c>
    </row>
    <row r="14" spans="1:6" ht="62.25" customHeight="1">
      <c r="A14" s="3"/>
      <c r="B14" s="3" t="s">
        <v>15</v>
      </c>
      <c r="C14" s="4"/>
      <c r="D14" s="78" t="e">
        <f>#REF!</f>
        <v>#REF!</v>
      </c>
      <c r="E14" s="92" t="e">
        <f t="shared" si="0"/>
        <v>#REF!</v>
      </c>
      <c r="F14" s="143" t="s">
        <v>178</v>
      </c>
    </row>
    <row r="15" spans="1:6" ht="24" customHeight="1">
      <c r="A15" s="3" t="s">
        <v>7</v>
      </c>
      <c r="B15" s="3" t="s">
        <v>16</v>
      </c>
      <c r="C15" s="4"/>
      <c r="D15" s="78" t="e">
        <f>#REF!</f>
        <v>#REF!</v>
      </c>
      <c r="E15" s="92" t="e">
        <f t="shared" si="0"/>
        <v>#REF!</v>
      </c>
      <c r="F15" s="138"/>
    </row>
    <row r="16" spans="1:6" ht="24" customHeight="1">
      <c r="A16" s="3" t="s">
        <v>7</v>
      </c>
      <c r="B16" s="3" t="s">
        <v>17</v>
      </c>
      <c r="C16" s="4"/>
      <c r="D16" s="78" t="e">
        <f>#REF!</f>
        <v>#REF!</v>
      </c>
      <c r="E16" s="92" t="e">
        <f t="shared" si="0"/>
        <v>#REF!</v>
      </c>
      <c r="F16" s="138"/>
    </row>
    <row r="17" spans="1:6" ht="24" customHeight="1">
      <c r="A17" s="3" t="s">
        <v>7</v>
      </c>
      <c r="B17" s="3" t="s">
        <v>18</v>
      </c>
      <c r="C17" s="5"/>
      <c r="D17" s="78" t="e">
        <f>#REF!</f>
        <v>#REF!</v>
      </c>
      <c r="E17" s="92" t="e">
        <f t="shared" si="0"/>
        <v>#REF!</v>
      </c>
      <c r="F17" s="138"/>
    </row>
    <row r="18" spans="1:6" ht="33" customHeight="1">
      <c r="A18" s="103" t="s">
        <v>19</v>
      </c>
      <c r="B18" s="93" t="s">
        <v>20</v>
      </c>
      <c r="C18" s="83">
        <f>C19+C20+C21+C22</f>
        <v>210000</v>
      </c>
      <c r="D18" s="83" t="e">
        <f>#REF!</f>
        <v>#REF!</v>
      </c>
      <c r="E18" s="90" t="e">
        <f t="shared" si="0"/>
        <v>#REF!</v>
      </c>
      <c r="F18" s="127" t="s">
        <v>124</v>
      </c>
    </row>
    <row r="19" spans="1:6" ht="24" customHeight="1">
      <c r="A19" s="3" t="s">
        <v>7</v>
      </c>
      <c r="B19" s="3" t="s">
        <v>21</v>
      </c>
      <c r="C19" s="4"/>
      <c r="D19" s="78" t="e">
        <f>#REF!</f>
        <v>#REF!</v>
      </c>
      <c r="E19" s="92" t="e">
        <f t="shared" si="0"/>
        <v>#REF!</v>
      </c>
      <c r="F19" s="138"/>
    </row>
    <row r="20" spans="1:6" ht="53.25" customHeight="1">
      <c r="A20" s="3" t="s">
        <v>7</v>
      </c>
      <c r="B20" s="3" t="s">
        <v>16</v>
      </c>
      <c r="C20" s="4">
        <v>210000</v>
      </c>
      <c r="D20" s="78" t="e">
        <f>#REF!</f>
        <v>#REF!</v>
      </c>
      <c r="E20" s="92" t="e">
        <f t="shared" si="0"/>
        <v>#REF!</v>
      </c>
      <c r="F20" s="128" t="s">
        <v>176</v>
      </c>
    </row>
    <row r="21" spans="1:6" ht="24" customHeight="1">
      <c r="A21" s="3" t="s">
        <v>7</v>
      </c>
      <c r="B21" s="3" t="s">
        <v>17</v>
      </c>
      <c r="C21" s="4"/>
      <c r="D21" s="78" t="e">
        <f>#REF!</f>
        <v>#REF!</v>
      </c>
      <c r="E21" s="92" t="e">
        <f t="shared" si="0"/>
        <v>#REF!</v>
      </c>
      <c r="F21" s="138"/>
    </row>
    <row r="22" spans="1:6" ht="24" customHeight="1">
      <c r="A22" s="3" t="s">
        <v>7</v>
      </c>
      <c r="B22" s="3" t="s">
        <v>18</v>
      </c>
      <c r="C22" s="4"/>
      <c r="D22" s="78" t="e">
        <f>#REF!</f>
        <v>#REF!</v>
      </c>
      <c r="E22" s="92" t="e">
        <f t="shared" si="0"/>
        <v>#REF!</v>
      </c>
      <c r="F22" s="138"/>
    </row>
    <row r="23" spans="1:6" ht="24" customHeight="1">
      <c r="A23" s="103" t="s">
        <v>22</v>
      </c>
      <c r="B23" s="93" t="s">
        <v>23</v>
      </c>
      <c r="C23" s="83">
        <f>SUM(C24:C26)</f>
        <v>0</v>
      </c>
      <c r="D23" s="83" t="e">
        <f>#REF!</f>
        <v>#REF!</v>
      </c>
      <c r="E23" s="90" t="e">
        <f t="shared" si="0"/>
        <v>#REF!</v>
      </c>
      <c r="F23" s="127" t="s">
        <v>124</v>
      </c>
    </row>
    <row r="24" spans="1:6" ht="24" customHeight="1">
      <c r="A24" s="3" t="s">
        <v>7</v>
      </c>
      <c r="B24" s="3" t="s">
        <v>16</v>
      </c>
      <c r="C24" s="5"/>
      <c r="D24" s="78" t="e">
        <f>#REF!</f>
        <v>#REF!</v>
      </c>
      <c r="E24" s="92" t="e">
        <f t="shared" si="0"/>
        <v>#REF!</v>
      </c>
      <c r="F24" s="138"/>
    </row>
    <row r="25" spans="1:6" ht="24" customHeight="1">
      <c r="A25" s="3" t="s">
        <v>7</v>
      </c>
      <c r="B25" s="3" t="s">
        <v>24</v>
      </c>
      <c r="C25" s="4"/>
      <c r="D25" s="78" t="e">
        <f>#REF!</f>
        <v>#REF!</v>
      </c>
      <c r="E25" s="92" t="e">
        <f t="shared" si="0"/>
        <v>#REF!</v>
      </c>
      <c r="F25" s="138"/>
    </row>
    <row r="26" spans="1:6" ht="24" customHeight="1">
      <c r="A26" s="3" t="s">
        <v>7</v>
      </c>
      <c r="B26" s="3" t="s">
        <v>18</v>
      </c>
      <c r="C26" s="5"/>
      <c r="D26" s="78" t="e">
        <f>#REF!</f>
        <v>#REF!</v>
      </c>
      <c r="E26" s="92" t="e">
        <f t="shared" si="0"/>
        <v>#REF!</v>
      </c>
      <c r="F26" s="138"/>
    </row>
    <row r="27" spans="1:6" ht="31.5" customHeight="1">
      <c r="A27" s="104" t="s">
        <v>25</v>
      </c>
      <c r="B27" s="1" t="s">
        <v>26</v>
      </c>
      <c r="C27" s="82">
        <v>34204</v>
      </c>
      <c r="D27" s="83" t="e">
        <f>#REF!</f>
        <v>#REF!</v>
      </c>
      <c r="E27" s="91" t="e">
        <f t="shared" si="0"/>
        <v>#REF!</v>
      </c>
      <c r="F27" s="129" t="s">
        <v>146</v>
      </c>
    </row>
    <row r="28" spans="1:6" ht="51.75" customHeight="1">
      <c r="A28" s="104" t="s">
        <v>27</v>
      </c>
      <c r="B28" s="1" t="s">
        <v>28</v>
      </c>
      <c r="C28" s="84"/>
      <c r="D28" s="83">
        <v>1356</v>
      </c>
      <c r="E28" s="91" t="e">
        <f t="shared" si="0"/>
        <v>#DIV/0!</v>
      </c>
      <c r="F28" s="129" t="s">
        <v>159</v>
      </c>
    </row>
    <row r="29" spans="1:6" ht="24" customHeight="1">
      <c r="A29" s="104" t="s">
        <v>29</v>
      </c>
      <c r="B29" s="1" t="s">
        <v>30</v>
      </c>
      <c r="C29" s="84"/>
      <c r="D29" s="83" t="e">
        <f>#REF!</f>
        <v>#REF!</v>
      </c>
      <c r="E29" s="91" t="e">
        <f t="shared" si="0"/>
        <v>#REF!</v>
      </c>
      <c r="F29" s="129"/>
    </row>
    <row r="30" spans="1:6" ht="65.25" customHeight="1">
      <c r="A30" s="105" t="s">
        <v>31</v>
      </c>
      <c r="B30" s="94" t="s">
        <v>32</v>
      </c>
      <c r="C30" s="85">
        <f>+C31+C63+C64</f>
        <v>2152109</v>
      </c>
      <c r="D30" s="83" t="e">
        <f>D31+D63+D64</f>
        <v>#REF!</v>
      </c>
      <c r="E30" s="91" t="e">
        <f t="shared" si="0"/>
        <v>#REF!</v>
      </c>
      <c r="F30" s="126" t="s">
        <v>167</v>
      </c>
    </row>
    <row r="31" spans="1:9" ht="64.5" customHeight="1">
      <c r="A31" s="103" t="s">
        <v>5</v>
      </c>
      <c r="B31" s="93" t="s">
        <v>33</v>
      </c>
      <c r="C31" s="83">
        <f>+C32+C33+C34+C42+C50+C55+C59+C62</f>
        <v>2152069</v>
      </c>
      <c r="D31" s="83" t="e">
        <f>D32+D33+D34+D42+D50+D55+D59+D63</f>
        <v>#REF!</v>
      </c>
      <c r="E31" s="91" t="e">
        <f t="shared" si="0"/>
        <v>#REF!</v>
      </c>
      <c r="F31" s="130" t="s">
        <v>184</v>
      </c>
      <c r="I31" s="97"/>
    </row>
    <row r="32" spans="1:6" ht="74.25" customHeight="1">
      <c r="A32" s="106" t="s">
        <v>7</v>
      </c>
      <c r="B32" s="87" t="s">
        <v>34</v>
      </c>
      <c r="C32" s="86">
        <v>20327</v>
      </c>
      <c r="D32" s="83" t="e">
        <f>#REF!</f>
        <v>#REF!</v>
      </c>
      <c r="E32" s="91" t="e">
        <f t="shared" si="0"/>
        <v>#REF!</v>
      </c>
      <c r="F32" s="131" t="s">
        <v>183</v>
      </c>
    </row>
    <row r="33" spans="1:10" s="98" customFormat="1" ht="69" customHeight="1">
      <c r="A33" s="107" t="s">
        <v>7</v>
      </c>
      <c r="B33" s="108" t="s">
        <v>35</v>
      </c>
      <c r="C33" s="109">
        <v>146300</v>
      </c>
      <c r="D33" s="110" t="e">
        <f>#REF!</f>
        <v>#REF!</v>
      </c>
      <c r="E33" s="111" t="e">
        <f t="shared" si="0"/>
        <v>#REF!</v>
      </c>
      <c r="F33" s="126" t="s">
        <v>185</v>
      </c>
      <c r="G33" s="99"/>
      <c r="H33" s="99"/>
      <c r="I33" s="99"/>
      <c r="J33" s="100"/>
    </row>
    <row r="34" spans="1:6" ht="40.5" customHeight="1">
      <c r="A34" s="112" t="s">
        <v>7</v>
      </c>
      <c r="B34" s="7" t="s">
        <v>36</v>
      </c>
      <c r="C34" s="83">
        <f>SUM(C35:C41)</f>
        <v>992932</v>
      </c>
      <c r="D34" s="83" t="e">
        <f>#REF!</f>
        <v>#REF!</v>
      </c>
      <c r="E34" s="91" t="e">
        <f t="shared" si="0"/>
        <v>#REF!</v>
      </c>
      <c r="F34" s="131" t="s">
        <v>153</v>
      </c>
    </row>
    <row r="35" spans="1:6" ht="24" customHeight="1">
      <c r="A35" s="101" t="s">
        <v>7</v>
      </c>
      <c r="B35" s="3" t="s">
        <v>37</v>
      </c>
      <c r="C35" s="4">
        <v>2250</v>
      </c>
      <c r="D35" s="78" t="e">
        <f>#REF!</f>
        <v>#REF!</v>
      </c>
      <c r="E35" s="92" t="e">
        <f t="shared" si="0"/>
        <v>#REF!</v>
      </c>
      <c r="F35" s="138" t="s">
        <v>154</v>
      </c>
    </row>
    <row r="36" spans="1:6" ht="24" customHeight="1">
      <c r="A36" s="101" t="s">
        <v>7</v>
      </c>
      <c r="B36" s="3" t="s">
        <v>38</v>
      </c>
      <c r="C36" s="4">
        <v>69989</v>
      </c>
      <c r="D36" s="78" t="e">
        <f>#REF!</f>
        <v>#REF!</v>
      </c>
      <c r="E36" s="92" t="e">
        <f t="shared" si="0"/>
        <v>#REF!</v>
      </c>
      <c r="F36" s="138" t="s">
        <v>147</v>
      </c>
    </row>
    <row r="37" spans="1:6" ht="50.25" customHeight="1">
      <c r="A37" s="101" t="s">
        <v>7</v>
      </c>
      <c r="B37" s="3" t="s">
        <v>39</v>
      </c>
      <c r="C37" s="4">
        <v>178526</v>
      </c>
      <c r="D37" s="78" t="e">
        <f>#REF!</f>
        <v>#REF!</v>
      </c>
      <c r="E37" s="92" t="e">
        <f t="shared" si="0"/>
        <v>#REF!</v>
      </c>
      <c r="F37" s="132" t="s">
        <v>168</v>
      </c>
    </row>
    <row r="38" spans="1:6" ht="46.5" customHeight="1">
      <c r="A38" s="101" t="s">
        <v>7</v>
      </c>
      <c r="B38" s="3" t="s">
        <v>40</v>
      </c>
      <c r="C38" s="4">
        <v>50330</v>
      </c>
      <c r="D38" s="78" t="e">
        <f>#REF!</f>
        <v>#REF!</v>
      </c>
      <c r="E38" s="92" t="e">
        <f t="shared" si="0"/>
        <v>#REF!</v>
      </c>
      <c r="F38" s="132" t="s">
        <v>181</v>
      </c>
    </row>
    <row r="39" spans="1:6" ht="24" customHeight="1">
      <c r="A39" s="101" t="s">
        <v>7</v>
      </c>
      <c r="B39" s="3" t="s">
        <v>41</v>
      </c>
      <c r="C39" s="4">
        <v>0</v>
      </c>
      <c r="D39" s="78" t="e">
        <f>#REF!</f>
        <v>#REF!</v>
      </c>
      <c r="E39" s="92" t="e">
        <f t="shared" si="0"/>
        <v>#REF!</v>
      </c>
      <c r="F39" s="138"/>
    </row>
    <row r="40" spans="1:6" ht="38.25" customHeight="1">
      <c r="A40" s="101" t="s">
        <v>7</v>
      </c>
      <c r="B40" s="3" t="s">
        <v>42</v>
      </c>
      <c r="C40" s="4">
        <v>85843</v>
      </c>
      <c r="D40" s="78" t="e">
        <f>#REF!</f>
        <v>#REF!</v>
      </c>
      <c r="E40" s="92" t="e">
        <f t="shared" si="0"/>
        <v>#REF!</v>
      </c>
      <c r="F40" s="138" t="s">
        <v>186</v>
      </c>
    </row>
    <row r="41" spans="1:6" ht="54.75" customHeight="1">
      <c r="A41" s="101" t="s">
        <v>7</v>
      </c>
      <c r="B41" s="3" t="s">
        <v>43</v>
      </c>
      <c r="C41" s="4">
        <v>605994</v>
      </c>
      <c r="D41" s="78" t="e">
        <f>#REF!</f>
        <v>#REF!</v>
      </c>
      <c r="E41" s="92" t="e">
        <f t="shared" si="0"/>
        <v>#REF!</v>
      </c>
      <c r="F41" s="132" t="s">
        <v>182</v>
      </c>
    </row>
    <row r="42" spans="1:6" ht="24" customHeight="1">
      <c r="A42" s="112" t="s">
        <v>7</v>
      </c>
      <c r="B42" s="7" t="s">
        <v>44</v>
      </c>
      <c r="C42" s="83">
        <f>SUM(C43:C49)</f>
        <v>108026</v>
      </c>
      <c r="D42" s="83" t="e">
        <f>#REF!</f>
        <v>#REF!</v>
      </c>
      <c r="E42" s="90" t="e">
        <f t="shared" si="0"/>
        <v>#REF!</v>
      </c>
      <c r="F42" s="131" t="s">
        <v>155</v>
      </c>
    </row>
    <row r="43" spans="1:6" ht="24" customHeight="1">
      <c r="A43" s="101" t="s">
        <v>7</v>
      </c>
      <c r="B43" s="3" t="s">
        <v>45</v>
      </c>
      <c r="C43" s="8">
        <v>2471</v>
      </c>
      <c r="D43" s="78" t="e">
        <f>#REF!</f>
        <v>#REF!</v>
      </c>
      <c r="E43" s="92" t="e">
        <f t="shared" si="0"/>
        <v>#REF!</v>
      </c>
      <c r="F43" s="138" t="s">
        <v>187</v>
      </c>
    </row>
    <row r="44" spans="1:6" ht="24" customHeight="1">
      <c r="A44" s="101" t="s">
        <v>7</v>
      </c>
      <c r="B44" s="3" t="s">
        <v>46</v>
      </c>
      <c r="C44" s="4">
        <v>0</v>
      </c>
      <c r="D44" s="78" t="e">
        <f>#REF!</f>
        <v>#REF!</v>
      </c>
      <c r="E44" s="92" t="e">
        <f t="shared" si="0"/>
        <v>#REF!</v>
      </c>
      <c r="F44" s="138"/>
    </row>
    <row r="45" spans="1:6" ht="24" customHeight="1">
      <c r="A45" s="101" t="s">
        <v>7</v>
      </c>
      <c r="B45" s="3" t="s">
        <v>47</v>
      </c>
      <c r="C45" s="4">
        <v>0</v>
      </c>
      <c r="D45" s="78" t="e">
        <f>#REF!</f>
        <v>#REF!</v>
      </c>
      <c r="E45" s="92" t="e">
        <f t="shared" si="0"/>
        <v>#REF!</v>
      </c>
      <c r="F45" s="138"/>
    </row>
    <row r="46" spans="1:6" ht="24" customHeight="1">
      <c r="A46" s="101" t="s">
        <v>7</v>
      </c>
      <c r="B46" s="3" t="s">
        <v>48</v>
      </c>
      <c r="C46" s="4">
        <v>0</v>
      </c>
      <c r="D46" s="78" t="e">
        <f>#REF!</f>
        <v>#REF!</v>
      </c>
      <c r="E46" s="92" t="e">
        <f t="shared" si="0"/>
        <v>#REF!</v>
      </c>
      <c r="F46" s="138" t="s">
        <v>148</v>
      </c>
    </row>
    <row r="47" spans="1:6" ht="24" customHeight="1">
      <c r="A47" s="101" t="s">
        <v>7</v>
      </c>
      <c r="B47" s="3" t="s">
        <v>49</v>
      </c>
      <c r="C47" s="4">
        <v>0</v>
      </c>
      <c r="D47" s="78" t="e">
        <f>#REF!</f>
        <v>#REF!</v>
      </c>
      <c r="E47" s="92" t="e">
        <f t="shared" si="0"/>
        <v>#REF!</v>
      </c>
      <c r="F47" s="138"/>
    </row>
    <row r="48" spans="1:6" ht="56.25" customHeight="1">
      <c r="A48" s="101" t="s">
        <v>7</v>
      </c>
      <c r="B48" s="3" t="s">
        <v>50</v>
      </c>
      <c r="C48" s="4">
        <v>0</v>
      </c>
      <c r="D48" s="78" t="e">
        <f>#REF!</f>
        <v>#REF!</v>
      </c>
      <c r="E48" s="92" t="e">
        <f t="shared" si="0"/>
        <v>#REF!</v>
      </c>
      <c r="F48" s="145" t="s">
        <v>188</v>
      </c>
    </row>
    <row r="49" spans="1:6" ht="24" customHeight="1">
      <c r="A49" s="101" t="s">
        <v>7</v>
      </c>
      <c r="B49" s="3" t="s">
        <v>51</v>
      </c>
      <c r="C49" s="4">
        <v>105555</v>
      </c>
      <c r="D49" s="78" t="e">
        <f>#REF!</f>
        <v>#REF!</v>
      </c>
      <c r="E49" s="92" t="e">
        <f t="shared" si="0"/>
        <v>#REF!</v>
      </c>
      <c r="F49" s="138" t="s">
        <v>169</v>
      </c>
    </row>
    <row r="50" spans="1:6" ht="49.5" customHeight="1">
      <c r="A50" s="112" t="s">
        <v>7</v>
      </c>
      <c r="B50" s="87" t="s">
        <v>52</v>
      </c>
      <c r="C50" s="83">
        <f>SUM(C51:C54)</f>
        <v>788299</v>
      </c>
      <c r="D50" s="83" t="e">
        <f>#REF!</f>
        <v>#REF!</v>
      </c>
      <c r="E50" s="90" t="e">
        <f t="shared" si="0"/>
        <v>#REF!</v>
      </c>
      <c r="F50" s="131" t="s">
        <v>156</v>
      </c>
    </row>
    <row r="51" spans="1:6" ht="36.75" customHeight="1">
      <c r="A51" s="101" t="s">
        <v>7</v>
      </c>
      <c r="B51" s="3" t="s">
        <v>53</v>
      </c>
      <c r="C51" s="4">
        <v>345956</v>
      </c>
      <c r="D51" s="78" t="e">
        <f>#REF!</f>
        <v>#REF!</v>
      </c>
      <c r="E51" s="92" t="e">
        <f t="shared" si="0"/>
        <v>#REF!</v>
      </c>
      <c r="F51" s="138" t="s">
        <v>191</v>
      </c>
    </row>
    <row r="52" spans="1:6" ht="27" customHeight="1">
      <c r="A52" s="101" t="s">
        <v>7</v>
      </c>
      <c r="B52" s="3" t="s">
        <v>54</v>
      </c>
      <c r="C52" s="4">
        <v>0</v>
      </c>
      <c r="D52" s="78" t="e">
        <f>#REF!</f>
        <v>#REF!</v>
      </c>
      <c r="E52" s="92" t="e">
        <f t="shared" si="0"/>
        <v>#REF!</v>
      </c>
      <c r="F52" s="138"/>
    </row>
    <row r="53" spans="1:6" ht="24" customHeight="1">
      <c r="A53" s="101" t="s">
        <v>7</v>
      </c>
      <c r="B53" s="3" t="s">
        <v>55</v>
      </c>
      <c r="C53" s="4">
        <v>0</v>
      </c>
      <c r="D53" s="78" t="e">
        <f>#REF!</f>
        <v>#REF!</v>
      </c>
      <c r="E53" s="92" t="e">
        <f t="shared" si="0"/>
        <v>#REF!</v>
      </c>
      <c r="F53" s="138"/>
    </row>
    <row r="54" spans="1:6" ht="108.75" customHeight="1">
      <c r="A54" s="101" t="s">
        <v>7</v>
      </c>
      <c r="B54" s="3" t="s">
        <v>56</v>
      </c>
      <c r="C54" s="4">
        <v>442343</v>
      </c>
      <c r="D54" s="78" t="e">
        <f>#REF!</f>
        <v>#REF!</v>
      </c>
      <c r="E54" s="92" t="e">
        <f t="shared" si="0"/>
        <v>#REF!</v>
      </c>
      <c r="F54" s="132" t="s">
        <v>170</v>
      </c>
    </row>
    <row r="55" spans="1:6" ht="30.75" customHeight="1">
      <c r="A55" s="112" t="s">
        <v>7</v>
      </c>
      <c r="B55" s="7" t="s">
        <v>57</v>
      </c>
      <c r="C55" s="83">
        <f>SUM(C56:C58)</f>
        <v>78619</v>
      </c>
      <c r="D55" s="83" t="e">
        <f>#REF!</f>
        <v>#REF!</v>
      </c>
      <c r="E55" s="90" t="e">
        <f t="shared" si="0"/>
        <v>#REF!</v>
      </c>
      <c r="F55" s="133" t="s">
        <v>124</v>
      </c>
    </row>
    <row r="56" spans="1:6" ht="24" customHeight="1">
      <c r="A56" s="101" t="s">
        <v>7</v>
      </c>
      <c r="B56" s="3" t="s">
        <v>58</v>
      </c>
      <c r="C56" s="4">
        <v>68907</v>
      </c>
      <c r="D56" s="78" t="e">
        <f>#REF!</f>
        <v>#REF!</v>
      </c>
      <c r="E56" s="92" t="e">
        <f t="shared" si="0"/>
        <v>#REF!</v>
      </c>
      <c r="F56" s="138" t="s">
        <v>149</v>
      </c>
    </row>
    <row r="57" spans="1:6" ht="24" customHeight="1">
      <c r="A57" s="101" t="s">
        <v>7</v>
      </c>
      <c r="B57" s="3" t="s">
        <v>59</v>
      </c>
      <c r="C57" s="4">
        <v>6564</v>
      </c>
      <c r="D57" s="78" t="e">
        <f>#REF!</f>
        <v>#REF!</v>
      </c>
      <c r="E57" s="92" t="e">
        <f t="shared" si="0"/>
        <v>#REF!</v>
      </c>
      <c r="F57" s="138" t="s">
        <v>150</v>
      </c>
    </row>
    <row r="58" spans="1:6" ht="41.25" customHeight="1">
      <c r="A58" s="101" t="s">
        <v>7</v>
      </c>
      <c r="B58" s="3" t="s">
        <v>51</v>
      </c>
      <c r="C58" s="4">
        <v>3148</v>
      </c>
      <c r="D58" s="78" t="e">
        <f>#REF!</f>
        <v>#REF!</v>
      </c>
      <c r="E58" s="92" t="e">
        <f t="shared" si="0"/>
        <v>#REF!</v>
      </c>
      <c r="F58" s="138" t="s">
        <v>151</v>
      </c>
    </row>
    <row r="59" spans="1:6" ht="24" customHeight="1">
      <c r="A59" s="112" t="s">
        <v>7</v>
      </c>
      <c r="B59" s="7" t="s">
        <v>60</v>
      </c>
      <c r="C59" s="83">
        <f>SUM(C60:C61)</f>
        <v>17566</v>
      </c>
      <c r="D59" s="83" t="e">
        <f>#REF!</f>
        <v>#REF!</v>
      </c>
      <c r="E59" s="90" t="e">
        <f t="shared" si="0"/>
        <v>#REF!</v>
      </c>
      <c r="F59" s="131" t="s">
        <v>157</v>
      </c>
    </row>
    <row r="60" spans="1:6" ht="24" customHeight="1">
      <c r="A60" s="101" t="s">
        <v>7</v>
      </c>
      <c r="B60" s="3" t="s">
        <v>61</v>
      </c>
      <c r="C60" s="4">
        <v>17140</v>
      </c>
      <c r="D60" s="78" t="e">
        <f>#REF!</f>
        <v>#REF!</v>
      </c>
      <c r="E60" s="92" t="e">
        <f t="shared" si="0"/>
        <v>#REF!</v>
      </c>
      <c r="F60" s="138" t="s">
        <v>152</v>
      </c>
    </row>
    <row r="61" spans="1:6" ht="35.25" customHeight="1">
      <c r="A61" s="101" t="s">
        <v>7</v>
      </c>
      <c r="B61" s="3" t="s">
        <v>51</v>
      </c>
      <c r="C61" s="4">
        <v>426</v>
      </c>
      <c r="D61" s="78" t="e">
        <f>#REF!</f>
        <v>#REF!</v>
      </c>
      <c r="E61" s="92" t="e">
        <f t="shared" si="0"/>
        <v>#REF!</v>
      </c>
      <c r="F61" s="138" t="s">
        <v>190</v>
      </c>
    </row>
    <row r="62" spans="1:6" ht="33" customHeight="1">
      <c r="A62" s="3" t="s">
        <v>7</v>
      </c>
      <c r="B62" s="9" t="s">
        <v>62</v>
      </c>
      <c r="C62" s="4">
        <v>0</v>
      </c>
      <c r="D62" s="78" t="e">
        <f>#REF!</f>
        <v>#REF!</v>
      </c>
      <c r="E62" s="92" t="e">
        <f t="shared" si="0"/>
        <v>#REF!</v>
      </c>
      <c r="F62" s="138"/>
    </row>
    <row r="63" spans="1:6" ht="24" customHeight="1">
      <c r="A63" s="104" t="s">
        <v>12</v>
      </c>
      <c r="B63" s="1" t="s">
        <v>63</v>
      </c>
      <c r="C63" s="82">
        <v>40</v>
      </c>
      <c r="D63" s="83">
        <v>0</v>
      </c>
      <c r="E63" s="90">
        <f t="shared" si="0"/>
        <v>0</v>
      </c>
      <c r="F63" s="134" t="s">
        <v>160</v>
      </c>
    </row>
    <row r="64" spans="1:6" ht="24" customHeight="1">
      <c r="A64" s="104" t="s">
        <v>19</v>
      </c>
      <c r="B64" s="1" t="s">
        <v>64</v>
      </c>
      <c r="C64" s="83">
        <f>C65+C66</f>
        <v>0</v>
      </c>
      <c r="D64" s="83">
        <f>D65+D66</f>
        <v>13515</v>
      </c>
      <c r="E64" s="90" t="e">
        <f t="shared" si="0"/>
        <v>#DIV/0!</v>
      </c>
      <c r="F64" s="133" t="s">
        <v>121</v>
      </c>
    </row>
    <row r="65" spans="1:6" ht="29.25" customHeight="1">
      <c r="A65" s="3" t="s">
        <v>7</v>
      </c>
      <c r="B65" s="3" t="s">
        <v>65</v>
      </c>
      <c r="C65" s="4">
        <v>0</v>
      </c>
      <c r="D65" s="78">
        <v>1176</v>
      </c>
      <c r="E65" s="92" t="e">
        <f t="shared" si="0"/>
        <v>#DIV/0!</v>
      </c>
      <c r="F65" s="138" t="s">
        <v>161</v>
      </c>
    </row>
    <row r="66" spans="1:6" ht="24" customHeight="1">
      <c r="A66" s="3" t="s">
        <v>7</v>
      </c>
      <c r="B66" s="3" t="s">
        <v>66</v>
      </c>
      <c r="C66" s="4">
        <v>0</v>
      </c>
      <c r="D66" s="78">
        <v>12339</v>
      </c>
      <c r="E66" s="92" t="e">
        <f t="shared" si="0"/>
        <v>#DIV/0!</v>
      </c>
      <c r="F66" s="138" t="s">
        <v>189</v>
      </c>
    </row>
    <row r="67" spans="1:6" ht="24" customHeight="1">
      <c r="A67" s="102" t="s">
        <v>67</v>
      </c>
      <c r="B67" s="79" t="s">
        <v>68</v>
      </c>
      <c r="C67" s="80">
        <f>SUM(C68:C69)</f>
        <v>0</v>
      </c>
      <c r="D67" s="81" t="e">
        <f>#REF!</f>
        <v>#REF!</v>
      </c>
      <c r="E67" s="95" t="e">
        <f t="shared" si="0"/>
        <v>#REF!</v>
      </c>
      <c r="F67" s="125" t="s">
        <v>124</v>
      </c>
    </row>
    <row r="68" spans="1:6" ht="24" customHeight="1">
      <c r="A68" s="113" t="s">
        <v>69</v>
      </c>
      <c r="B68" s="10" t="s">
        <v>70</v>
      </c>
      <c r="C68" s="11">
        <v>0</v>
      </c>
      <c r="D68" s="78" t="e">
        <f>#REF!</f>
        <v>#REF!</v>
      </c>
      <c r="E68" s="92" t="e">
        <f t="shared" si="0"/>
        <v>#REF!</v>
      </c>
      <c r="F68" s="138"/>
    </row>
    <row r="69" spans="1:6" ht="24" customHeight="1">
      <c r="A69" s="113" t="s">
        <v>69</v>
      </c>
      <c r="B69" s="10" t="s">
        <v>71</v>
      </c>
      <c r="C69" s="11">
        <v>0</v>
      </c>
      <c r="D69" s="78" t="e">
        <f>#REF!</f>
        <v>#REF!</v>
      </c>
      <c r="E69" s="92" t="e">
        <f t="shared" si="0"/>
        <v>#REF!</v>
      </c>
      <c r="F69" s="138"/>
    </row>
    <row r="70" spans="1:6" ht="33" customHeight="1">
      <c r="A70" s="102" t="s">
        <v>72</v>
      </c>
      <c r="B70" s="6" t="s">
        <v>73</v>
      </c>
      <c r="C70" s="80">
        <f>C6-C30+C67</f>
        <v>34762</v>
      </c>
      <c r="D70" s="81" t="e">
        <f>D6-D30</f>
        <v>#REF!</v>
      </c>
      <c r="E70" s="95" t="e">
        <f t="shared" si="0"/>
        <v>#REF!</v>
      </c>
      <c r="F70" s="125" t="s">
        <v>124</v>
      </c>
    </row>
    <row r="71" spans="1:6" ht="24" customHeight="1">
      <c r="A71" s="114"/>
      <c r="B71" s="12"/>
      <c r="C71" s="13"/>
      <c r="D71" s="78" t="e">
        <f>#REF!</f>
        <v>#REF!</v>
      </c>
      <c r="E71" s="92" t="e">
        <f aca="true" t="shared" si="1" ref="E71:E98">D71/C71</f>
        <v>#REF!</v>
      </c>
      <c r="F71" s="135"/>
    </row>
    <row r="72" spans="1:6" ht="24" customHeight="1">
      <c r="A72" s="102" t="s">
        <v>74</v>
      </c>
      <c r="B72" s="6" t="s">
        <v>75</v>
      </c>
      <c r="C72" s="88"/>
      <c r="D72" s="81" t="e">
        <f>#REF!</f>
        <v>#REF!</v>
      </c>
      <c r="E72" s="95" t="e">
        <f t="shared" si="1"/>
        <v>#REF!</v>
      </c>
      <c r="F72" s="125" t="s">
        <v>124</v>
      </c>
    </row>
    <row r="73" spans="1:6" ht="24" customHeight="1">
      <c r="A73" s="114"/>
      <c r="B73" s="12"/>
      <c r="C73" s="13"/>
      <c r="D73" s="78" t="e">
        <f>#REF!</f>
        <v>#REF!</v>
      </c>
      <c r="E73" s="92" t="e">
        <f t="shared" si="1"/>
        <v>#REF!</v>
      </c>
      <c r="F73" s="135"/>
    </row>
    <row r="74" spans="1:6" ht="24" customHeight="1">
      <c r="A74" s="102" t="s">
        <v>76</v>
      </c>
      <c r="B74" s="6" t="s">
        <v>77</v>
      </c>
      <c r="C74" s="80">
        <f>C70-C72</f>
        <v>34762</v>
      </c>
      <c r="D74" s="80" t="e">
        <f>D70-D72</f>
        <v>#REF!</v>
      </c>
      <c r="E74" s="95" t="e">
        <f t="shared" si="1"/>
        <v>#REF!</v>
      </c>
      <c r="F74" s="125" t="s">
        <v>124</v>
      </c>
    </row>
    <row r="75" spans="1:6" ht="24" customHeight="1">
      <c r="A75" s="115" t="s">
        <v>7</v>
      </c>
      <c r="B75" s="10" t="s">
        <v>7</v>
      </c>
      <c r="C75" s="14"/>
      <c r="D75" s="14"/>
      <c r="E75" s="92" t="e">
        <f t="shared" si="1"/>
        <v>#DIV/0!</v>
      </c>
      <c r="F75" s="141"/>
    </row>
    <row r="76" spans="1:6" ht="24" customHeight="1">
      <c r="A76" s="102" t="s">
        <v>78</v>
      </c>
      <c r="B76" s="79" t="s">
        <v>79</v>
      </c>
      <c r="C76" s="80">
        <f>C77+C82+C87</f>
        <v>0</v>
      </c>
      <c r="D76" s="80">
        <f>D77+D82+D87</f>
        <v>0</v>
      </c>
      <c r="E76" s="95" t="e">
        <f t="shared" si="1"/>
        <v>#DIV/0!</v>
      </c>
      <c r="F76" s="125" t="s">
        <v>124</v>
      </c>
    </row>
    <row r="77" spans="1:6" ht="24" customHeight="1">
      <c r="A77" s="104" t="s">
        <v>5</v>
      </c>
      <c r="B77" s="1" t="s">
        <v>80</v>
      </c>
      <c r="C77" s="2">
        <f>SUM(C78:C81)</f>
        <v>0</v>
      </c>
      <c r="D77" s="83">
        <f>SUM(D78:D81)</f>
        <v>0</v>
      </c>
      <c r="E77" s="90" t="e">
        <f t="shared" si="1"/>
        <v>#DIV/0!</v>
      </c>
      <c r="F77" s="127" t="s">
        <v>124</v>
      </c>
    </row>
    <row r="78" spans="1:6" ht="24" customHeight="1">
      <c r="A78" s="3" t="s">
        <v>7</v>
      </c>
      <c r="B78" s="3" t="s">
        <v>81</v>
      </c>
      <c r="C78" s="4"/>
      <c r="D78" s="4"/>
      <c r="E78" s="92" t="e">
        <f t="shared" si="1"/>
        <v>#DIV/0!</v>
      </c>
      <c r="F78" s="138"/>
    </row>
    <row r="79" spans="1:6" ht="24" customHeight="1">
      <c r="A79" s="3" t="s">
        <v>7</v>
      </c>
      <c r="B79" s="3" t="s">
        <v>16</v>
      </c>
      <c r="C79" s="4"/>
      <c r="D79" s="4"/>
      <c r="E79" s="92" t="e">
        <f t="shared" si="1"/>
        <v>#DIV/0!</v>
      </c>
      <c r="F79" s="138"/>
    </row>
    <row r="80" spans="1:6" ht="25.5" customHeight="1">
      <c r="A80" s="3" t="s">
        <v>7</v>
      </c>
      <c r="B80" s="3" t="s">
        <v>17</v>
      </c>
      <c r="C80" s="4"/>
      <c r="D80" s="4"/>
      <c r="E80" s="92" t="e">
        <f t="shared" si="1"/>
        <v>#DIV/0!</v>
      </c>
      <c r="F80" s="138"/>
    </row>
    <row r="81" spans="1:6" ht="24" customHeight="1">
      <c r="A81" s="3" t="s">
        <v>7</v>
      </c>
      <c r="B81" s="3" t="s">
        <v>18</v>
      </c>
      <c r="C81" s="4"/>
      <c r="D81" s="4"/>
      <c r="E81" s="92" t="e">
        <f t="shared" si="1"/>
        <v>#DIV/0!</v>
      </c>
      <c r="F81" s="138"/>
    </row>
    <row r="82" spans="1:6" ht="24" customHeight="1">
      <c r="A82" s="104" t="s">
        <v>12</v>
      </c>
      <c r="B82" s="1" t="s">
        <v>82</v>
      </c>
      <c r="C82" s="2">
        <f>SUM(C83:C86)</f>
        <v>0</v>
      </c>
      <c r="D82" s="83">
        <f>SUM(D83:D86)</f>
        <v>0</v>
      </c>
      <c r="E82" s="90" t="e">
        <f t="shared" si="1"/>
        <v>#DIV/0!</v>
      </c>
      <c r="F82" s="127" t="s">
        <v>124</v>
      </c>
    </row>
    <row r="83" spans="1:6" ht="24" customHeight="1">
      <c r="A83" s="3" t="s">
        <v>7</v>
      </c>
      <c r="B83" s="3" t="s">
        <v>21</v>
      </c>
      <c r="C83" s="4"/>
      <c r="D83" s="4"/>
      <c r="E83" s="92" t="e">
        <f t="shared" si="1"/>
        <v>#DIV/0!</v>
      </c>
      <c r="F83" s="138"/>
    </row>
    <row r="84" spans="1:6" ht="24" customHeight="1">
      <c r="A84" s="3" t="s">
        <v>7</v>
      </c>
      <c r="B84" s="3" t="s">
        <v>16</v>
      </c>
      <c r="C84" s="4"/>
      <c r="D84" s="4"/>
      <c r="E84" s="92" t="e">
        <f t="shared" si="1"/>
        <v>#DIV/0!</v>
      </c>
      <c r="F84" s="138"/>
    </row>
    <row r="85" spans="1:6" ht="24" customHeight="1">
      <c r="A85" s="3" t="s">
        <v>7</v>
      </c>
      <c r="B85" s="3" t="s">
        <v>17</v>
      </c>
      <c r="C85" s="4"/>
      <c r="D85" s="4"/>
      <c r="E85" s="92" t="e">
        <f t="shared" si="1"/>
        <v>#DIV/0!</v>
      </c>
      <c r="F85" s="138"/>
    </row>
    <row r="86" spans="1:6" ht="24" customHeight="1">
      <c r="A86" s="3" t="s">
        <v>7</v>
      </c>
      <c r="B86" s="3" t="s">
        <v>18</v>
      </c>
      <c r="C86" s="4"/>
      <c r="D86" s="4"/>
      <c r="E86" s="92" t="e">
        <f t="shared" si="1"/>
        <v>#DIV/0!</v>
      </c>
      <c r="F86" s="138"/>
    </row>
    <row r="87" spans="1:6" ht="24" customHeight="1">
      <c r="A87" s="104" t="s">
        <v>19</v>
      </c>
      <c r="B87" s="1" t="s">
        <v>23</v>
      </c>
      <c r="C87" s="2">
        <f>SUM(C88:C90)</f>
        <v>0</v>
      </c>
      <c r="D87" s="83">
        <f>SUM(D88:D90)</f>
        <v>0</v>
      </c>
      <c r="E87" s="90" t="e">
        <f t="shared" si="1"/>
        <v>#DIV/0!</v>
      </c>
      <c r="F87" s="127" t="s">
        <v>124</v>
      </c>
    </row>
    <row r="88" spans="1:6" ht="24" customHeight="1">
      <c r="A88" s="3" t="s">
        <v>7</v>
      </c>
      <c r="B88" s="3" t="s">
        <v>16</v>
      </c>
      <c r="C88" s="4"/>
      <c r="D88" s="4"/>
      <c r="E88" s="92" t="e">
        <f t="shared" si="1"/>
        <v>#DIV/0!</v>
      </c>
      <c r="F88" s="138"/>
    </row>
    <row r="89" spans="1:6" ht="24" customHeight="1">
      <c r="A89" s="3" t="s">
        <v>7</v>
      </c>
      <c r="B89" s="3" t="s">
        <v>17</v>
      </c>
      <c r="C89" s="4"/>
      <c r="D89" s="4"/>
      <c r="E89" s="92" t="e">
        <f t="shared" si="1"/>
        <v>#DIV/0!</v>
      </c>
      <c r="F89" s="138"/>
    </row>
    <row r="90" spans="1:6" ht="24" customHeight="1">
      <c r="A90" s="3" t="s">
        <v>7</v>
      </c>
      <c r="B90" s="3" t="s">
        <v>18</v>
      </c>
      <c r="C90" s="4"/>
      <c r="D90" s="4"/>
      <c r="E90" s="92" t="e">
        <f t="shared" si="1"/>
        <v>#DIV/0!</v>
      </c>
      <c r="F90" s="138"/>
    </row>
    <row r="91" spans="1:6" ht="24" customHeight="1">
      <c r="A91" s="102" t="s">
        <v>83</v>
      </c>
      <c r="B91" s="6" t="s">
        <v>84</v>
      </c>
      <c r="C91" s="89">
        <f>C92</f>
        <v>0</v>
      </c>
      <c r="D91" s="89">
        <f>D92</f>
        <v>0</v>
      </c>
      <c r="E91" s="95" t="e">
        <f t="shared" si="1"/>
        <v>#DIV/0!</v>
      </c>
      <c r="F91" s="125" t="s">
        <v>124</v>
      </c>
    </row>
    <row r="92" spans="1:6" ht="39" customHeight="1">
      <c r="A92" s="114" t="s">
        <v>7</v>
      </c>
      <c r="B92" s="10" t="s">
        <v>85</v>
      </c>
      <c r="C92" s="11"/>
      <c r="D92" s="11"/>
      <c r="E92" s="92" t="e">
        <f t="shared" si="1"/>
        <v>#DIV/0!</v>
      </c>
      <c r="F92" s="136"/>
    </row>
    <row r="93" spans="1:6" ht="24" customHeight="1">
      <c r="A93" s="116" t="s">
        <v>86</v>
      </c>
      <c r="B93" s="15" t="s">
        <v>87</v>
      </c>
      <c r="C93" s="16"/>
      <c r="D93" s="96"/>
      <c r="E93" s="95" t="e">
        <f t="shared" si="1"/>
        <v>#DIV/0!</v>
      </c>
      <c r="F93" s="125" t="s">
        <v>124</v>
      </c>
    </row>
    <row r="94" spans="1:6" ht="24" customHeight="1">
      <c r="A94" s="114"/>
      <c r="B94" s="117" t="s">
        <v>88</v>
      </c>
      <c r="C94" s="120">
        <v>38362</v>
      </c>
      <c r="D94" s="121" t="e">
        <f>#REF!</f>
        <v>#REF!</v>
      </c>
      <c r="E94" s="122" t="e">
        <f t="shared" si="1"/>
        <v>#REF!</v>
      </c>
      <c r="F94" s="136"/>
    </row>
    <row r="95" spans="1:6" ht="24" customHeight="1">
      <c r="A95" s="114"/>
      <c r="B95" s="117" t="s">
        <v>89</v>
      </c>
      <c r="C95" s="120">
        <v>272353</v>
      </c>
      <c r="D95" s="121" t="e">
        <f>#REF!</f>
        <v>#REF!</v>
      </c>
      <c r="E95" s="122" t="e">
        <f t="shared" si="1"/>
        <v>#REF!</v>
      </c>
      <c r="F95" s="136"/>
    </row>
    <row r="96" spans="1:6" ht="24" customHeight="1">
      <c r="A96" s="17" t="s">
        <v>7</v>
      </c>
      <c r="B96" s="118" t="s">
        <v>90</v>
      </c>
      <c r="C96" s="120">
        <v>271612</v>
      </c>
      <c r="D96" s="121" t="e">
        <f>#REF!</f>
        <v>#REF!</v>
      </c>
      <c r="E96" s="122" t="e">
        <f t="shared" si="1"/>
        <v>#REF!</v>
      </c>
      <c r="F96" s="135"/>
    </row>
    <row r="97" spans="1:6" ht="24" customHeight="1">
      <c r="A97" s="19"/>
      <c r="B97" s="119" t="s">
        <v>91</v>
      </c>
      <c r="C97" s="120">
        <v>44329</v>
      </c>
      <c r="D97" s="121" t="e">
        <f>#REF!</f>
        <v>#REF!</v>
      </c>
      <c r="E97" s="122" t="e">
        <f t="shared" si="1"/>
        <v>#REF!</v>
      </c>
      <c r="F97" s="137"/>
    </row>
    <row r="98" spans="1:6" ht="24" customHeight="1">
      <c r="A98" s="19"/>
      <c r="B98" s="119" t="s">
        <v>90</v>
      </c>
      <c r="C98" s="120">
        <v>38720</v>
      </c>
      <c r="D98" s="121" t="e">
        <f>#REF!</f>
        <v>#REF!</v>
      </c>
      <c r="E98" s="122" t="e">
        <f t="shared" si="1"/>
        <v>#REF!</v>
      </c>
      <c r="F98" s="137"/>
    </row>
    <row r="100" spans="1:6" ht="15">
      <c r="A100" s="64" t="s">
        <v>118</v>
      </c>
      <c r="B100" s="64"/>
      <c r="C100" s="64"/>
      <c r="D100" s="64"/>
      <c r="E100" s="64" t="s">
        <v>107</v>
      </c>
      <c r="F100" s="142"/>
    </row>
    <row r="101" spans="1:6" ht="15.75">
      <c r="A101" s="66" t="s">
        <v>164</v>
      </c>
      <c r="B101" s="67"/>
      <c r="C101" s="66"/>
      <c r="D101" s="66"/>
      <c r="E101" s="66" t="s">
        <v>165</v>
      </c>
      <c r="F101" s="142"/>
    </row>
    <row r="102" spans="1:6" ht="15.75">
      <c r="A102" s="66"/>
      <c r="B102" s="67"/>
      <c r="C102" s="66"/>
      <c r="D102" s="66"/>
      <c r="E102" s="66"/>
      <c r="F102" s="142"/>
    </row>
    <row r="103" spans="1:6" ht="15.75">
      <c r="A103" s="66"/>
      <c r="B103" s="66"/>
      <c r="C103" s="66"/>
      <c r="D103" s="66"/>
      <c r="E103" s="66"/>
      <c r="F103" s="142"/>
    </row>
    <row r="104" spans="1:6" ht="15">
      <c r="A104" s="69" t="s">
        <v>108</v>
      </c>
      <c r="B104" s="69"/>
      <c r="C104" s="64"/>
      <c r="D104" s="64"/>
      <c r="E104" s="64"/>
      <c r="F104" s="142"/>
    </row>
    <row r="105" spans="1:6" ht="15">
      <c r="A105" s="64"/>
      <c r="B105" s="64"/>
      <c r="C105" s="64"/>
      <c r="D105" s="64"/>
      <c r="E105" s="64"/>
      <c r="F105" s="142"/>
    </row>
    <row r="106" spans="1:6" ht="15">
      <c r="A106" s="64"/>
      <c r="B106" s="64"/>
      <c r="C106" s="64"/>
      <c r="D106" s="64"/>
      <c r="E106" s="64"/>
      <c r="F106" s="142"/>
    </row>
    <row r="107" spans="1:6" ht="15">
      <c r="A107" s="64" t="s">
        <v>109</v>
      </c>
      <c r="B107" s="64"/>
      <c r="C107" s="64"/>
      <c r="D107" s="64" t="s">
        <v>110</v>
      </c>
      <c r="E107" s="64"/>
      <c r="F107" s="142"/>
    </row>
  </sheetData>
  <sheetProtection/>
  <mergeCells count="1">
    <mergeCell ref="A2:F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85"/>
  <sheetViews>
    <sheetView zoomScalePageLayoutView="0" workbookViewId="0" topLeftCell="A1">
      <selection activeCell="C5" sqref="C5"/>
    </sheetView>
  </sheetViews>
  <sheetFormatPr defaultColWidth="8.796875" defaultRowHeight="14.25"/>
  <cols>
    <col min="1" max="1" width="18.19921875" style="200" customWidth="1"/>
    <col min="2" max="2" width="12" style="200" customWidth="1"/>
    <col min="3" max="3" width="13.5" style="200" customWidth="1"/>
    <col min="4" max="4" width="11" style="246" customWidth="1"/>
    <col min="5" max="5" width="9.69921875" style="200" customWidth="1"/>
    <col min="6" max="6" width="14.09765625" style="200" customWidth="1"/>
    <col min="7" max="7" width="12" style="200" customWidth="1"/>
    <col min="8" max="8" width="12.69921875" style="240" customWidth="1"/>
    <col min="9" max="9" width="42.59765625" style="241" customWidth="1"/>
    <col min="10" max="16384" width="9" style="200" customWidth="1"/>
  </cols>
  <sheetData>
    <row r="1" spans="1:9" ht="27" customHeight="1" thickBot="1">
      <c r="A1" s="273" t="s">
        <v>128</v>
      </c>
      <c r="B1" s="274"/>
      <c r="C1" s="274"/>
      <c r="D1" s="274"/>
      <c r="E1" s="274"/>
      <c r="F1" s="274"/>
      <c r="G1" s="274"/>
      <c r="H1" s="274"/>
      <c r="I1" s="274"/>
    </row>
    <row r="2" spans="1:9" ht="39.75" customHeight="1">
      <c r="A2" s="286" t="s">
        <v>126</v>
      </c>
      <c r="B2" s="201" t="s">
        <v>92</v>
      </c>
      <c r="C2" s="202"/>
      <c r="D2" s="275" t="s">
        <v>94</v>
      </c>
      <c r="E2" s="276"/>
      <c r="F2" s="276"/>
      <c r="G2" s="276"/>
      <c r="H2" s="276"/>
      <c r="I2" s="277"/>
    </row>
    <row r="3" spans="1:9" ht="45" customHeight="1" thickBot="1">
      <c r="A3" s="287"/>
      <c r="B3" s="203" t="s">
        <v>134</v>
      </c>
      <c r="C3" s="203" t="s">
        <v>119</v>
      </c>
      <c r="D3" s="203" t="s">
        <v>142</v>
      </c>
      <c r="E3" s="203" t="s">
        <v>134</v>
      </c>
      <c r="F3" s="203" t="s">
        <v>119</v>
      </c>
      <c r="G3" s="204" t="s">
        <v>96</v>
      </c>
      <c r="H3" s="205" t="s">
        <v>97</v>
      </c>
      <c r="I3" s="206" t="s">
        <v>141</v>
      </c>
    </row>
    <row r="4" spans="1:9" ht="19.5" customHeight="1" thickBot="1">
      <c r="A4" s="207">
        <v>1</v>
      </c>
      <c r="B4" s="208">
        <v>2</v>
      </c>
      <c r="C4" s="208">
        <v>3</v>
      </c>
      <c r="D4" s="208"/>
      <c r="E4" s="208">
        <v>4</v>
      </c>
      <c r="F4" s="208">
        <v>5</v>
      </c>
      <c r="G4" s="209">
        <v>6</v>
      </c>
      <c r="H4" s="210">
        <v>7</v>
      </c>
      <c r="I4" s="211">
        <v>8</v>
      </c>
    </row>
    <row r="5" spans="1:9" ht="56.25" customHeight="1" thickBot="1">
      <c r="A5" s="278" t="s">
        <v>0</v>
      </c>
      <c r="B5" s="212">
        <v>5</v>
      </c>
      <c r="C5" s="213">
        <v>1000</v>
      </c>
      <c r="D5" s="213"/>
      <c r="E5" s="213">
        <v>4</v>
      </c>
      <c r="F5" s="213">
        <v>600</v>
      </c>
      <c r="G5" s="214">
        <f>E5/B5</f>
        <v>0.8</v>
      </c>
      <c r="H5" s="214">
        <f>F5/C5</f>
        <v>0.6</v>
      </c>
      <c r="I5" s="215" t="s">
        <v>216</v>
      </c>
    </row>
    <row r="6" spans="1:9" ht="49.5" customHeight="1" thickBot="1">
      <c r="A6" s="279"/>
      <c r="B6" s="216">
        <v>2</v>
      </c>
      <c r="C6" s="216">
        <v>600</v>
      </c>
      <c r="D6" s="216"/>
      <c r="E6" s="216">
        <v>7</v>
      </c>
      <c r="F6" s="216">
        <v>2300</v>
      </c>
      <c r="G6" s="214">
        <f aca="true" t="shared" si="0" ref="G6:H21">E6/B6</f>
        <v>3.5</v>
      </c>
      <c r="H6" s="214">
        <f t="shared" si="0"/>
        <v>3.8333333333333335</v>
      </c>
      <c r="I6" s="217" t="s">
        <v>217</v>
      </c>
    </row>
    <row r="7" spans="1:9" ht="60" customHeight="1" thickBot="1">
      <c r="A7" s="279"/>
      <c r="B7" s="216">
        <v>6</v>
      </c>
      <c r="C7" s="216">
        <v>2500</v>
      </c>
      <c r="D7" s="216"/>
      <c r="E7" s="216">
        <v>8</v>
      </c>
      <c r="F7" s="216">
        <v>5000</v>
      </c>
      <c r="G7" s="214">
        <f t="shared" si="0"/>
        <v>1.3333333333333333</v>
      </c>
      <c r="H7" s="214">
        <f t="shared" si="0"/>
        <v>2</v>
      </c>
      <c r="I7" s="217" t="s">
        <v>218</v>
      </c>
    </row>
    <row r="8" spans="1:9" ht="51.75" customHeight="1" thickBot="1">
      <c r="A8" s="279"/>
      <c r="B8" s="216">
        <v>29</v>
      </c>
      <c r="C8" s="216">
        <v>3000</v>
      </c>
      <c r="D8" s="216"/>
      <c r="E8" s="216">
        <v>16</v>
      </c>
      <c r="F8" s="216">
        <v>2400</v>
      </c>
      <c r="G8" s="214">
        <f t="shared" si="0"/>
        <v>0.5517241379310345</v>
      </c>
      <c r="H8" s="214">
        <f t="shared" si="0"/>
        <v>0.8</v>
      </c>
      <c r="I8" s="217" t="s">
        <v>219</v>
      </c>
    </row>
    <row r="9" spans="1:9" ht="49.5" customHeight="1" thickBot="1">
      <c r="A9" s="279"/>
      <c r="B9" s="216"/>
      <c r="C9" s="216"/>
      <c r="D9" s="216"/>
      <c r="E9" s="216">
        <v>1</v>
      </c>
      <c r="F9" s="216">
        <v>800</v>
      </c>
      <c r="G9" s="214" t="e">
        <f t="shared" si="0"/>
        <v>#DIV/0!</v>
      </c>
      <c r="H9" s="214" t="e">
        <f t="shared" si="0"/>
        <v>#DIV/0!</v>
      </c>
      <c r="I9" s="217" t="s">
        <v>220</v>
      </c>
    </row>
    <row r="10" spans="1:9" ht="59.25" customHeight="1" thickBot="1">
      <c r="A10" s="279"/>
      <c r="B10" s="216"/>
      <c r="C10" s="216"/>
      <c r="D10" s="216"/>
      <c r="E10" s="216">
        <v>1</v>
      </c>
      <c r="F10" s="216">
        <v>600</v>
      </c>
      <c r="G10" s="214" t="e">
        <f t="shared" si="0"/>
        <v>#DIV/0!</v>
      </c>
      <c r="H10" s="214" t="e">
        <f t="shared" si="0"/>
        <v>#DIV/0!</v>
      </c>
      <c r="I10" s="217" t="s">
        <v>221</v>
      </c>
    </row>
    <row r="11" spans="1:9" ht="42.75" customHeight="1" thickBot="1">
      <c r="A11" s="279"/>
      <c r="B11" s="216">
        <v>1</v>
      </c>
      <c r="C11" s="216">
        <v>600</v>
      </c>
      <c r="D11" s="216"/>
      <c r="E11" s="216">
        <v>1</v>
      </c>
      <c r="F11" s="216">
        <v>600</v>
      </c>
      <c r="G11" s="214">
        <f t="shared" si="0"/>
        <v>1</v>
      </c>
      <c r="H11" s="214">
        <f t="shared" si="0"/>
        <v>1</v>
      </c>
      <c r="I11" s="217" t="s">
        <v>222</v>
      </c>
    </row>
    <row r="12" spans="1:9" ht="67.5" customHeight="1" thickBot="1">
      <c r="A12" s="279"/>
      <c r="B12" s="216"/>
      <c r="C12" s="216"/>
      <c r="D12" s="216"/>
      <c r="E12" s="216">
        <v>1</v>
      </c>
      <c r="F12" s="216">
        <v>1000</v>
      </c>
      <c r="G12" s="214" t="e">
        <f t="shared" si="0"/>
        <v>#DIV/0!</v>
      </c>
      <c r="H12" s="214" t="e">
        <f t="shared" si="0"/>
        <v>#DIV/0!</v>
      </c>
      <c r="I12" s="217" t="s">
        <v>223</v>
      </c>
    </row>
    <row r="13" spans="1:9" ht="49.5" customHeight="1" thickBot="1">
      <c r="A13" s="279"/>
      <c r="B13" s="216"/>
      <c r="C13" s="216"/>
      <c r="D13" s="216"/>
      <c r="E13" s="216">
        <v>1</v>
      </c>
      <c r="F13" s="216">
        <v>200</v>
      </c>
      <c r="G13" s="214" t="e">
        <f t="shared" si="0"/>
        <v>#DIV/0!</v>
      </c>
      <c r="H13" s="214" t="e">
        <f t="shared" si="0"/>
        <v>#DIV/0!</v>
      </c>
      <c r="I13" s="217" t="s">
        <v>224</v>
      </c>
    </row>
    <row r="14" spans="1:9" ht="42.75" customHeight="1" thickBot="1">
      <c r="A14" s="279"/>
      <c r="B14" s="216"/>
      <c r="C14" s="216"/>
      <c r="D14" s="216"/>
      <c r="E14" s="216">
        <v>1</v>
      </c>
      <c r="F14" s="216">
        <v>200</v>
      </c>
      <c r="G14" s="214" t="e">
        <f t="shared" si="0"/>
        <v>#DIV/0!</v>
      </c>
      <c r="H14" s="214" t="e">
        <f t="shared" si="0"/>
        <v>#DIV/0!</v>
      </c>
      <c r="I14" s="217" t="s">
        <v>225</v>
      </c>
    </row>
    <row r="15" spans="1:9" ht="39" customHeight="1" thickBot="1">
      <c r="A15" s="279"/>
      <c r="B15" s="216"/>
      <c r="C15" s="216"/>
      <c r="D15" s="216"/>
      <c r="E15" s="216">
        <v>3</v>
      </c>
      <c r="F15" s="216">
        <v>300</v>
      </c>
      <c r="G15" s="214" t="e">
        <f t="shared" si="0"/>
        <v>#DIV/0!</v>
      </c>
      <c r="H15" s="214" t="e">
        <f t="shared" si="0"/>
        <v>#DIV/0!</v>
      </c>
      <c r="I15" s="217" t="s">
        <v>226</v>
      </c>
    </row>
    <row r="16" spans="1:9" ht="32.25" customHeight="1">
      <c r="A16" s="280"/>
      <c r="B16" s="216">
        <v>9</v>
      </c>
      <c r="C16" s="216">
        <v>1600</v>
      </c>
      <c r="D16" s="216"/>
      <c r="E16" s="216"/>
      <c r="F16" s="216"/>
      <c r="G16" s="214">
        <f t="shared" si="0"/>
        <v>0</v>
      </c>
      <c r="H16" s="214">
        <f t="shared" si="0"/>
        <v>0</v>
      </c>
      <c r="I16" s="217" t="s">
        <v>192</v>
      </c>
    </row>
    <row r="17" spans="1:9" ht="27.75" customHeight="1">
      <c r="A17" s="219" t="s">
        <v>100</v>
      </c>
      <c r="B17" s="220">
        <f>SUM(B5:B16)</f>
        <v>52</v>
      </c>
      <c r="C17" s="220">
        <f>SUM(C5:C16)</f>
        <v>9300</v>
      </c>
      <c r="D17" s="220">
        <f>SUM(D5:D16)</f>
        <v>0</v>
      </c>
      <c r="E17" s="220">
        <f>SUM(E5:E16)</f>
        <v>44</v>
      </c>
      <c r="F17" s="220">
        <f>SUM(F5:F16)</f>
        <v>14000</v>
      </c>
      <c r="G17" s="221">
        <f t="shared" si="0"/>
        <v>0.8461538461538461</v>
      </c>
      <c r="H17" s="221">
        <f t="shared" si="0"/>
        <v>1.5053763440860215</v>
      </c>
      <c r="I17" s="222" t="s">
        <v>121</v>
      </c>
    </row>
    <row r="18" spans="1:9" ht="45" customHeight="1">
      <c r="A18" s="281" t="s">
        <v>122</v>
      </c>
      <c r="B18" s="216">
        <v>1</v>
      </c>
      <c r="C18" s="216">
        <v>1500</v>
      </c>
      <c r="D18" s="216"/>
      <c r="E18" s="216">
        <v>5</v>
      </c>
      <c r="F18" s="216">
        <v>2500</v>
      </c>
      <c r="G18" s="224">
        <f t="shared" si="0"/>
        <v>5</v>
      </c>
      <c r="H18" s="224">
        <f t="shared" si="0"/>
        <v>1.6666666666666667</v>
      </c>
      <c r="I18" s="217" t="s">
        <v>227</v>
      </c>
    </row>
    <row r="19" spans="1:9" ht="65.25" customHeight="1">
      <c r="A19" s="279"/>
      <c r="B19" s="216">
        <v>3</v>
      </c>
      <c r="C19" s="216">
        <v>1700</v>
      </c>
      <c r="D19" s="216"/>
      <c r="E19" s="216">
        <v>8</v>
      </c>
      <c r="F19" s="216">
        <v>3000</v>
      </c>
      <c r="G19" s="224">
        <f t="shared" si="0"/>
        <v>2.6666666666666665</v>
      </c>
      <c r="H19" s="224">
        <f t="shared" si="0"/>
        <v>1.7647058823529411</v>
      </c>
      <c r="I19" s="217" t="s">
        <v>228</v>
      </c>
    </row>
    <row r="20" spans="1:9" ht="211.5" customHeight="1">
      <c r="A20" s="279"/>
      <c r="B20" s="216">
        <v>19</v>
      </c>
      <c r="C20" s="216">
        <v>3000</v>
      </c>
      <c r="D20" s="216"/>
      <c r="E20" s="216">
        <v>37</v>
      </c>
      <c r="F20" s="216">
        <v>10000</v>
      </c>
      <c r="G20" s="224">
        <f t="shared" si="0"/>
        <v>1.9473684210526316</v>
      </c>
      <c r="H20" s="224">
        <f t="shared" si="0"/>
        <v>3.3333333333333335</v>
      </c>
      <c r="I20" s="217" t="s">
        <v>229</v>
      </c>
    </row>
    <row r="21" spans="1:9" ht="45" customHeight="1">
      <c r="A21" s="279"/>
      <c r="B21" s="216"/>
      <c r="C21" s="216"/>
      <c r="D21" s="216"/>
      <c r="E21" s="216">
        <v>1</v>
      </c>
      <c r="F21" s="216">
        <v>2000</v>
      </c>
      <c r="G21" s="224" t="e">
        <f t="shared" si="0"/>
        <v>#DIV/0!</v>
      </c>
      <c r="H21" s="224" t="e">
        <f t="shared" si="0"/>
        <v>#DIV/0!</v>
      </c>
      <c r="I21" s="217" t="s">
        <v>230</v>
      </c>
    </row>
    <row r="22" spans="1:9" ht="45" customHeight="1">
      <c r="A22" s="279"/>
      <c r="B22" s="216"/>
      <c r="C22" s="216"/>
      <c r="D22" s="216"/>
      <c r="E22" s="216">
        <v>2</v>
      </c>
      <c r="F22" s="216">
        <v>100000</v>
      </c>
      <c r="G22" s="224" t="e">
        <f aca="true" t="shared" si="1" ref="G22:H77">E22/B22</f>
        <v>#DIV/0!</v>
      </c>
      <c r="H22" s="224" t="e">
        <f t="shared" si="1"/>
        <v>#DIV/0!</v>
      </c>
      <c r="I22" s="217" t="s">
        <v>231</v>
      </c>
    </row>
    <row r="23" spans="1:9" ht="87.75" customHeight="1">
      <c r="A23" s="279"/>
      <c r="B23" s="216"/>
      <c r="C23" s="216"/>
      <c r="D23" s="216"/>
      <c r="E23" s="216">
        <v>1</v>
      </c>
      <c r="F23" s="216">
        <v>5000</v>
      </c>
      <c r="G23" s="224" t="e">
        <f t="shared" si="1"/>
        <v>#DIV/0!</v>
      </c>
      <c r="H23" s="224" t="e">
        <f t="shared" si="1"/>
        <v>#DIV/0!</v>
      </c>
      <c r="I23" s="217" t="s">
        <v>232</v>
      </c>
    </row>
    <row r="24" spans="1:9" ht="124.5" customHeight="1">
      <c r="A24" s="279"/>
      <c r="B24" s="216">
        <v>3</v>
      </c>
      <c r="C24" s="216">
        <v>400</v>
      </c>
      <c r="D24" s="216"/>
      <c r="E24" s="216">
        <v>9</v>
      </c>
      <c r="F24" s="216">
        <v>1800</v>
      </c>
      <c r="G24" s="224">
        <f t="shared" si="1"/>
        <v>3</v>
      </c>
      <c r="H24" s="224">
        <f t="shared" si="1"/>
        <v>4.5</v>
      </c>
      <c r="I24" s="217" t="s">
        <v>233</v>
      </c>
    </row>
    <row r="25" spans="1:9" ht="45" customHeight="1">
      <c r="A25" s="279"/>
      <c r="B25" s="216"/>
      <c r="C25" s="216"/>
      <c r="D25" s="216"/>
      <c r="E25" s="216">
        <v>1</v>
      </c>
      <c r="F25" s="216">
        <v>2000</v>
      </c>
      <c r="G25" s="224" t="e">
        <f t="shared" si="1"/>
        <v>#DIV/0!</v>
      </c>
      <c r="H25" s="224" t="e">
        <f t="shared" si="1"/>
        <v>#DIV/0!</v>
      </c>
      <c r="I25" s="217" t="s">
        <v>234</v>
      </c>
    </row>
    <row r="26" spans="1:9" ht="67.5" customHeight="1">
      <c r="A26" s="279"/>
      <c r="B26" s="216"/>
      <c r="C26" s="216"/>
      <c r="D26" s="216"/>
      <c r="E26" s="216">
        <v>1</v>
      </c>
      <c r="F26" s="216">
        <v>200</v>
      </c>
      <c r="G26" s="224" t="e">
        <f t="shared" si="1"/>
        <v>#DIV/0!</v>
      </c>
      <c r="H26" s="224" t="e">
        <f t="shared" si="1"/>
        <v>#DIV/0!</v>
      </c>
      <c r="I26" s="217" t="s">
        <v>235</v>
      </c>
    </row>
    <row r="27" spans="1:9" ht="139.5" customHeight="1" thickBot="1">
      <c r="A27" s="279"/>
      <c r="B27" s="216"/>
      <c r="C27" s="216"/>
      <c r="D27" s="216"/>
      <c r="E27" s="216">
        <v>5</v>
      </c>
      <c r="F27" s="216">
        <v>300</v>
      </c>
      <c r="G27" s="224" t="e">
        <f t="shared" si="1"/>
        <v>#DIV/0!</v>
      </c>
      <c r="H27" s="224" t="e">
        <f t="shared" si="1"/>
        <v>#DIV/0!</v>
      </c>
      <c r="I27" s="217" t="s">
        <v>236</v>
      </c>
    </row>
    <row r="28" spans="1:9" ht="87" customHeight="1">
      <c r="A28" s="279"/>
      <c r="B28" s="216"/>
      <c r="C28" s="216"/>
      <c r="D28" s="216"/>
      <c r="E28" s="216">
        <v>2</v>
      </c>
      <c r="F28" s="216">
        <v>100000</v>
      </c>
      <c r="G28" s="214" t="e">
        <f>E28/#REF!</f>
        <v>#REF!</v>
      </c>
      <c r="H28" s="214" t="e">
        <f>F28/#REF!</f>
        <v>#REF!</v>
      </c>
      <c r="I28" s="217" t="s">
        <v>237</v>
      </c>
    </row>
    <row r="29" spans="1:9" ht="45" customHeight="1">
      <c r="A29" s="280"/>
      <c r="B29" s="216">
        <v>1</v>
      </c>
      <c r="C29" s="216">
        <v>600</v>
      </c>
      <c r="D29" s="216"/>
      <c r="E29" s="216"/>
      <c r="F29" s="216"/>
      <c r="G29" s="224">
        <f t="shared" si="1"/>
        <v>0</v>
      </c>
      <c r="H29" s="224">
        <f t="shared" si="1"/>
        <v>0</v>
      </c>
      <c r="I29" s="217" t="s">
        <v>192</v>
      </c>
    </row>
    <row r="30" spans="1:9" ht="45" customHeight="1">
      <c r="A30" s="219" t="s">
        <v>99</v>
      </c>
      <c r="B30" s="220">
        <f>B18+B19+B20+B21+B27+B29+B24</f>
        <v>27</v>
      </c>
      <c r="C30" s="220">
        <f>C18+C19+C20+C21+C27+C29+C24</f>
        <v>7200</v>
      </c>
      <c r="D30" s="220">
        <f>D18+D19+D20+D21+D27+D29</f>
        <v>0</v>
      </c>
      <c r="E30" s="220">
        <f>E18+E19+E20+E21+E27+E29+E22+E23+E24+E25+E26</f>
        <v>70</v>
      </c>
      <c r="F30" s="220">
        <f>F18+F19+F20+F21+F27+F29+F22+F23+F24+F25+F26</f>
        <v>126800</v>
      </c>
      <c r="G30" s="221">
        <f>E30/B30</f>
        <v>2.5925925925925926</v>
      </c>
      <c r="H30" s="221">
        <f t="shared" si="1"/>
        <v>17.61111111111111</v>
      </c>
      <c r="I30" s="222" t="s">
        <v>121</v>
      </c>
    </row>
    <row r="31" spans="1:9" ht="45" customHeight="1">
      <c r="A31" s="281" t="s">
        <v>123</v>
      </c>
      <c r="B31" s="216">
        <v>2</v>
      </c>
      <c r="C31" s="216">
        <v>170</v>
      </c>
      <c r="D31" s="216"/>
      <c r="E31" s="216">
        <v>4</v>
      </c>
      <c r="F31" s="216">
        <v>1000</v>
      </c>
      <c r="G31" s="224">
        <f t="shared" si="1"/>
        <v>2</v>
      </c>
      <c r="H31" s="224">
        <f t="shared" si="1"/>
        <v>5.882352941176471</v>
      </c>
      <c r="I31" s="217" t="s">
        <v>238</v>
      </c>
    </row>
    <row r="32" spans="1:9" ht="45" customHeight="1">
      <c r="A32" s="279"/>
      <c r="B32" s="216">
        <v>6</v>
      </c>
      <c r="C32" s="216">
        <v>900</v>
      </c>
      <c r="D32" s="216"/>
      <c r="E32" s="216">
        <v>6</v>
      </c>
      <c r="F32" s="216">
        <v>900</v>
      </c>
      <c r="G32" s="224">
        <f t="shared" si="1"/>
        <v>1</v>
      </c>
      <c r="H32" s="224">
        <f t="shared" si="1"/>
        <v>1</v>
      </c>
      <c r="I32" s="217" t="s">
        <v>239</v>
      </c>
    </row>
    <row r="33" spans="1:9" ht="45" customHeight="1">
      <c r="A33" s="279"/>
      <c r="B33" s="216"/>
      <c r="C33" s="216"/>
      <c r="D33" s="216"/>
      <c r="E33" s="216">
        <v>2</v>
      </c>
      <c r="F33" s="216">
        <v>100</v>
      </c>
      <c r="G33" s="224" t="e">
        <f t="shared" si="1"/>
        <v>#DIV/0!</v>
      </c>
      <c r="H33" s="224" t="e">
        <f t="shared" si="1"/>
        <v>#DIV/0!</v>
      </c>
      <c r="I33" s="217" t="s">
        <v>240</v>
      </c>
    </row>
    <row r="34" spans="1:9" ht="66" customHeight="1">
      <c r="A34" s="279"/>
      <c r="B34" s="216"/>
      <c r="C34" s="216"/>
      <c r="D34" s="216"/>
      <c r="E34" s="216">
        <v>1</v>
      </c>
      <c r="F34" s="216">
        <v>100</v>
      </c>
      <c r="G34" s="224" t="e">
        <f t="shared" si="1"/>
        <v>#DIV/0!</v>
      </c>
      <c r="H34" s="224" t="e">
        <f t="shared" si="1"/>
        <v>#DIV/0!</v>
      </c>
      <c r="I34" s="217" t="s">
        <v>241</v>
      </c>
    </row>
    <row r="35" spans="1:9" ht="45" customHeight="1">
      <c r="A35" s="279"/>
      <c r="B35" s="216"/>
      <c r="C35" s="216"/>
      <c r="D35" s="216"/>
      <c r="E35" s="216">
        <v>1</v>
      </c>
      <c r="F35" s="216">
        <v>150</v>
      </c>
      <c r="G35" s="224" t="e">
        <f t="shared" si="1"/>
        <v>#DIV/0!</v>
      </c>
      <c r="H35" s="224" t="e">
        <f t="shared" si="1"/>
        <v>#DIV/0!</v>
      </c>
      <c r="I35" s="217" t="s">
        <v>242</v>
      </c>
    </row>
    <row r="36" spans="1:9" ht="45" customHeight="1">
      <c r="A36" s="280"/>
      <c r="B36" s="216">
        <v>2</v>
      </c>
      <c r="C36" s="216">
        <v>350</v>
      </c>
      <c r="D36" s="216"/>
      <c r="E36" s="216"/>
      <c r="F36" s="216"/>
      <c r="G36" s="224">
        <f t="shared" si="1"/>
        <v>0</v>
      </c>
      <c r="H36" s="224">
        <f t="shared" si="1"/>
        <v>0</v>
      </c>
      <c r="I36" s="217" t="s">
        <v>192</v>
      </c>
    </row>
    <row r="37" spans="1:9" ht="33.75" customHeight="1">
      <c r="A37" s="219" t="s">
        <v>101</v>
      </c>
      <c r="B37" s="220">
        <f>B31+B32+B33+B34+B35+B36</f>
        <v>10</v>
      </c>
      <c r="C37" s="220">
        <f>C31+C32+C33+C34+C35+C36</f>
        <v>1420</v>
      </c>
      <c r="D37" s="220">
        <f>D31+D32+D33+D34+D35</f>
        <v>0</v>
      </c>
      <c r="E37" s="220">
        <f>E31+E32+E33+E34+E35</f>
        <v>14</v>
      </c>
      <c r="F37" s="220">
        <f>F31+F32+F33+F34+F35</f>
        <v>2250</v>
      </c>
      <c r="G37" s="221">
        <f t="shared" si="1"/>
        <v>1.4</v>
      </c>
      <c r="H37" s="221">
        <f t="shared" si="1"/>
        <v>1.5845070422535212</v>
      </c>
      <c r="I37" s="222" t="s">
        <v>121</v>
      </c>
    </row>
    <row r="38" spans="1:9" ht="87.75" customHeight="1">
      <c r="A38" s="281" t="s">
        <v>95</v>
      </c>
      <c r="B38" s="216">
        <v>25</v>
      </c>
      <c r="C38" s="216">
        <v>2500</v>
      </c>
      <c r="D38" s="216"/>
      <c r="E38" s="216">
        <v>6</v>
      </c>
      <c r="F38" s="216">
        <v>600</v>
      </c>
      <c r="G38" s="224">
        <f t="shared" si="1"/>
        <v>0.24</v>
      </c>
      <c r="H38" s="224">
        <f t="shared" si="1"/>
        <v>0.24</v>
      </c>
      <c r="I38" s="217" t="s">
        <v>243</v>
      </c>
    </row>
    <row r="39" spans="1:9" ht="82.5" customHeight="1">
      <c r="A39" s="279"/>
      <c r="B39" s="216">
        <v>8</v>
      </c>
      <c r="C39" s="216">
        <v>800</v>
      </c>
      <c r="D39" s="216"/>
      <c r="E39" s="216">
        <v>9</v>
      </c>
      <c r="F39" s="216">
        <v>1350</v>
      </c>
      <c r="G39" s="224">
        <f t="shared" si="1"/>
        <v>1.125</v>
      </c>
      <c r="H39" s="224">
        <f t="shared" si="1"/>
        <v>1.6875</v>
      </c>
      <c r="I39" s="217" t="s">
        <v>244</v>
      </c>
    </row>
    <row r="40" spans="1:9" ht="48.75" customHeight="1">
      <c r="A40" s="279"/>
      <c r="B40" s="216">
        <v>1</v>
      </c>
      <c r="C40" s="216">
        <v>150</v>
      </c>
      <c r="D40" s="216"/>
      <c r="E40" s="216">
        <v>1</v>
      </c>
      <c r="F40" s="216">
        <v>150</v>
      </c>
      <c r="G40" s="224">
        <f t="shared" si="1"/>
        <v>1</v>
      </c>
      <c r="H40" s="224">
        <f t="shared" si="1"/>
        <v>1</v>
      </c>
      <c r="I40" s="217" t="s">
        <v>245</v>
      </c>
    </row>
    <row r="41" spans="1:9" ht="35.25" customHeight="1">
      <c r="A41" s="279"/>
      <c r="B41" s="216"/>
      <c r="C41" s="216"/>
      <c r="D41" s="216"/>
      <c r="E41" s="216">
        <v>1</v>
      </c>
      <c r="F41" s="216">
        <v>200</v>
      </c>
      <c r="G41" s="224" t="e">
        <f t="shared" si="1"/>
        <v>#DIV/0!</v>
      </c>
      <c r="H41" s="224" t="e">
        <f t="shared" si="1"/>
        <v>#DIV/0!</v>
      </c>
      <c r="I41" s="217" t="s">
        <v>246</v>
      </c>
    </row>
    <row r="42" spans="1:9" ht="32.25" customHeight="1">
      <c r="A42" s="279"/>
      <c r="B42" s="216">
        <v>3</v>
      </c>
      <c r="C42" s="216">
        <v>4850</v>
      </c>
      <c r="D42" s="216"/>
      <c r="E42" s="216"/>
      <c r="F42" s="216"/>
      <c r="G42" s="224">
        <f t="shared" si="1"/>
        <v>0</v>
      </c>
      <c r="H42" s="224">
        <f t="shared" si="1"/>
        <v>0</v>
      </c>
      <c r="I42" s="217"/>
    </row>
    <row r="43" spans="1:9" ht="1.5" customHeight="1">
      <c r="A43" s="218"/>
      <c r="B43" s="216"/>
      <c r="C43" s="216"/>
      <c r="D43" s="216"/>
      <c r="E43" s="216"/>
      <c r="F43" s="216"/>
      <c r="G43" s="224" t="e">
        <f t="shared" si="1"/>
        <v>#DIV/0!</v>
      </c>
      <c r="H43" s="224" t="e">
        <f t="shared" si="1"/>
        <v>#DIV/0!</v>
      </c>
      <c r="I43" s="217"/>
    </row>
    <row r="44" spans="1:9" ht="35.25" customHeight="1">
      <c r="A44" s="219" t="s">
        <v>102</v>
      </c>
      <c r="B44" s="220">
        <f>B38+B39+B40+B43+B42</f>
        <v>37</v>
      </c>
      <c r="C44" s="220">
        <f>C38+C39+C40+C43+C42</f>
        <v>8300</v>
      </c>
      <c r="D44" s="220">
        <f>D38+D39+D40+D43</f>
        <v>0</v>
      </c>
      <c r="E44" s="220">
        <f>E38+E39+E40+E43+E41</f>
        <v>17</v>
      </c>
      <c r="F44" s="220">
        <f>F38+F39+F40+F43+F41</f>
        <v>2300</v>
      </c>
      <c r="G44" s="221">
        <f t="shared" si="1"/>
        <v>0.4594594594594595</v>
      </c>
      <c r="H44" s="221">
        <f t="shared" si="1"/>
        <v>0.27710843373493976</v>
      </c>
      <c r="I44" s="222" t="s">
        <v>121</v>
      </c>
    </row>
    <row r="45" spans="1:9" ht="66.75" customHeight="1">
      <c r="A45" s="281" t="s">
        <v>129</v>
      </c>
      <c r="B45" s="216"/>
      <c r="C45" s="216"/>
      <c r="D45" s="216"/>
      <c r="E45" s="216">
        <v>1</v>
      </c>
      <c r="F45" s="216">
        <v>1000</v>
      </c>
      <c r="G45" s="224" t="e">
        <f t="shared" si="1"/>
        <v>#DIV/0!</v>
      </c>
      <c r="H45" s="224" t="e">
        <f t="shared" si="1"/>
        <v>#DIV/0!</v>
      </c>
      <c r="I45" s="217" t="s">
        <v>247</v>
      </c>
    </row>
    <row r="46" spans="1:9" ht="33" customHeight="1">
      <c r="A46" s="280"/>
      <c r="B46" s="216"/>
      <c r="C46" s="216"/>
      <c r="D46" s="216"/>
      <c r="E46" s="216"/>
      <c r="F46" s="216"/>
      <c r="G46" s="224" t="e">
        <f>E46/B46</f>
        <v>#DIV/0!</v>
      </c>
      <c r="H46" s="224" t="e">
        <f>F46/C46</f>
        <v>#DIV/0!</v>
      </c>
      <c r="I46" s="217"/>
    </row>
    <row r="47" spans="1:9" ht="27" customHeight="1">
      <c r="A47" s="219" t="s">
        <v>103</v>
      </c>
      <c r="B47" s="220">
        <f>B45+B46</f>
        <v>0</v>
      </c>
      <c r="C47" s="220">
        <f>C45+C46</f>
        <v>0</v>
      </c>
      <c r="D47" s="220">
        <f>D45+D46</f>
        <v>0</v>
      </c>
      <c r="E47" s="220">
        <f>E45+E46</f>
        <v>1</v>
      </c>
      <c r="F47" s="220">
        <f>F45+F46</f>
        <v>1000</v>
      </c>
      <c r="G47" s="221" t="e">
        <f t="shared" si="1"/>
        <v>#DIV/0!</v>
      </c>
      <c r="H47" s="221" t="e">
        <f t="shared" si="1"/>
        <v>#DIV/0!</v>
      </c>
      <c r="I47" s="222" t="s">
        <v>121</v>
      </c>
    </row>
    <row r="48" spans="1:9" ht="39.75" customHeight="1">
      <c r="A48" s="281" t="s">
        <v>130</v>
      </c>
      <c r="B48" s="216"/>
      <c r="C48" s="216"/>
      <c r="D48" s="216"/>
      <c r="E48" s="216">
        <v>2</v>
      </c>
      <c r="F48" s="216">
        <v>300</v>
      </c>
      <c r="G48" s="224" t="e">
        <f t="shared" si="1"/>
        <v>#DIV/0!</v>
      </c>
      <c r="H48" s="224" t="e">
        <f t="shared" si="1"/>
        <v>#DIV/0!</v>
      </c>
      <c r="I48" s="217" t="s">
        <v>248</v>
      </c>
    </row>
    <row r="49" spans="1:9" ht="39.75" customHeight="1">
      <c r="A49" s="279"/>
      <c r="B49" s="216">
        <v>1</v>
      </c>
      <c r="C49" s="216">
        <v>150</v>
      </c>
      <c r="D49" s="216"/>
      <c r="E49" s="216">
        <v>2</v>
      </c>
      <c r="F49" s="216">
        <v>300</v>
      </c>
      <c r="G49" s="224">
        <f t="shared" si="1"/>
        <v>2</v>
      </c>
      <c r="H49" s="224">
        <f t="shared" si="1"/>
        <v>2</v>
      </c>
      <c r="I49" s="217" t="s">
        <v>249</v>
      </c>
    </row>
    <row r="50" spans="1:9" ht="39.75" customHeight="1">
      <c r="A50" s="279"/>
      <c r="B50" s="216"/>
      <c r="C50" s="216"/>
      <c r="D50" s="216"/>
      <c r="E50" s="216">
        <v>2</v>
      </c>
      <c r="F50" s="216">
        <v>100</v>
      </c>
      <c r="G50" s="224" t="e">
        <f t="shared" si="1"/>
        <v>#DIV/0!</v>
      </c>
      <c r="H50" s="224" t="e">
        <f t="shared" si="1"/>
        <v>#DIV/0!</v>
      </c>
      <c r="I50" s="217" t="s">
        <v>250</v>
      </c>
    </row>
    <row r="51" spans="1:9" ht="73.5" customHeight="1">
      <c r="A51" s="279"/>
      <c r="B51" s="216"/>
      <c r="C51" s="216"/>
      <c r="D51" s="216"/>
      <c r="E51" s="216">
        <v>8</v>
      </c>
      <c r="F51" s="216">
        <v>300</v>
      </c>
      <c r="G51" s="224" t="e">
        <f t="shared" si="1"/>
        <v>#DIV/0!</v>
      </c>
      <c r="H51" s="224" t="e">
        <f t="shared" si="1"/>
        <v>#DIV/0!</v>
      </c>
      <c r="I51" s="217" t="s">
        <v>251</v>
      </c>
    </row>
    <row r="52" spans="1:9" ht="63" customHeight="1">
      <c r="A52" s="279"/>
      <c r="B52" s="216"/>
      <c r="C52" s="216"/>
      <c r="D52" s="216"/>
      <c r="E52" s="216">
        <v>1</v>
      </c>
      <c r="F52" s="216">
        <v>2000</v>
      </c>
      <c r="G52" s="224" t="e">
        <f t="shared" si="1"/>
        <v>#DIV/0!</v>
      </c>
      <c r="H52" s="224" t="e">
        <f t="shared" si="1"/>
        <v>#DIV/0!</v>
      </c>
      <c r="I52" s="217" t="s">
        <v>252</v>
      </c>
    </row>
    <row r="53" spans="1:9" ht="39.75" customHeight="1">
      <c r="A53" s="279"/>
      <c r="B53" s="216"/>
      <c r="C53" s="216"/>
      <c r="D53" s="216"/>
      <c r="E53" s="216">
        <v>1</v>
      </c>
      <c r="F53" s="216">
        <v>5000</v>
      </c>
      <c r="G53" s="224" t="e">
        <f t="shared" si="1"/>
        <v>#DIV/0!</v>
      </c>
      <c r="H53" s="224" t="e">
        <f t="shared" si="1"/>
        <v>#DIV/0!</v>
      </c>
      <c r="I53" s="217" t="s">
        <v>253</v>
      </c>
    </row>
    <row r="54" spans="1:9" ht="39.75" customHeight="1">
      <c r="A54" s="279"/>
      <c r="B54" s="216"/>
      <c r="C54" s="216"/>
      <c r="D54" s="216"/>
      <c r="E54" s="216">
        <v>1</v>
      </c>
      <c r="F54" s="216">
        <v>500</v>
      </c>
      <c r="G54" s="224" t="e">
        <f t="shared" si="1"/>
        <v>#DIV/0!</v>
      </c>
      <c r="H54" s="224" t="e">
        <f t="shared" si="1"/>
        <v>#DIV/0!</v>
      </c>
      <c r="I54" s="217" t="s">
        <v>254</v>
      </c>
    </row>
    <row r="55" spans="1:9" ht="39.75" customHeight="1">
      <c r="A55" s="280"/>
      <c r="B55" s="216">
        <v>17</v>
      </c>
      <c r="C55" s="216">
        <v>1920</v>
      </c>
      <c r="D55" s="216"/>
      <c r="E55" s="216"/>
      <c r="F55" s="216"/>
      <c r="G55" s="224">
        <f t="shared" si="1"/>
        <v>0</v>
      </c>
      <c r="H55" s="224">
        <f t="shared" si="1"/>
        <v>0</v>
      </c>
      <c r="I55" s="217" t="s">
        <v>192</v>
      </c>
    </row>
    <row r="56" spans="1:9" ht="25.5">
      <c r="A56" s="219" t="s">
        <v>104</v>
      </c>
      <c r="B56" s="220">
        <f>B48+B49+B51+B52+B53+B54+B55</f>
        <v>18</v>
      </c>
      <c r="C56" s="220">
        <f>C48+C49+C50+C55</f>
        <v>2070</v>
      </c>
      <c r="D56" s="220">
        <f>D48+D49+D50</f>
        <v>0</v>
      </c>
      <c r="E56" s="220">
        <f>E48+E49+E50+E51+E52+E53+E54</f>
        <v>17</v>
      </c>
      <c r="F56" s="220">
        <f>F48+F49+F50+F51+F52+F54+F53</f>
        <v>8500</v>
      </c>
      <c r="G56" s="221">
        <f t="shared" si="1"/>
        <v>0.9444444444444444</v>
      </c>
      <c r="H56" s="221">
        <f t="shared" si="1"/>
        <v>4.106280193236715</v>
      </c>
      <c r="I56" s="222" t="s">
        <v>121</v>
      </c>
    </row>
    <row r="57" spans="1:9" ht="38.25">
      <c r="A57" s="223" t="s">
        <v>131</v>
      </c>
      <c r="B57" s="216"/>
      <c r="C57" s="216"/>
      <c r="D57" s="216"/>
      <c r="E57" s="216"/>
      <c r="F57" s="216"/>
      <c r="G57" s="224" t="e">
        <f t="shared" si="1"/>
        <v>#DIV/0!</v>
      </c>
      <c r="H57" s="224" t="e">
        <f t="shared" si="1"/>
        <v>#DIV/0!</v>
      </c>
      <c r="I57" s="217"/>
    </row>
    <row r="58" spans="1:9" ht="25.5">
      <c r="A58" s="219" t="s">
        <v>105</v>
      </c>
      <c r="B58" s="220">
        <f>B57</f>
        <v>0</v>
      </c>
      <c r="C58" s="220">
        <f>C57</f>
        <v>0</v>
      </c>
      <c r="D58" s="220">
        <f>D57</f>
        <v>0</v>
      </c>
      <c r="E58" s="220">
        <f>E57</f>
        <v>0</v>
      </c>
      <c r="F58" s="220">
        <f>F57</f>
        <v>0</v>
      </c>
      <c r="G58" s="221" t="e">
        <f t="shared" si="1"/>
        <v>#DIV/0!</v>
      </c>
      <c r="H58" s="221" t="e">
        <f t="shared" si="1"/>
        <v>#DIV/0!</v>
      </c>
      <c r="I58" s="222" t="s">
        <v>121</v>
      </c>
    </row>
    <row r="59" spans="1:9" ht="39.75" customHeight="1">
      <c r="A59" s="281" t="s">
        <v>132</v>
      </c>
      <c r="B59" s="216">
        <v>2</v>
      </c>
      <c r="C59" s="216">
        <v>100</v>
      </c>
      <c r="D59" s="216"/>
      <c r="E59" s="216">
        <v>1</v>
      </c>
      <c r="F59" s="216">
        <v>50</v>
      </c>
      <c r="G59" s="224">
        <f t="shared" si="1"/>
        <v>0.5</v>
      </c>
      <c r="H59" s="224">
        <f t="shared" si="1"/>
        <v>0.5</v>
      </c>
      <c r="I59" s="217" t="s">
        <v>255</v>
      </c>
    </row>
    <row r="60" spans="1:9" ht="39.75" customHeight="1">
      <c r="A60" s="279"/>
      <c r="B60" s="216"/>
      <c r="C60" s="216"/>
      <c r="D60" s="216"/>
      <c r="E60" s="216">
        <v>1</v>
      </c>
      <c r="F60" s="216">
        <v>200</v>
      </c>
      <c r="G60" s="224" t="e">
        <f t="shared" si="1"/>
        <v>#DIV/0!</v>
      </c>
      <c r="H60" s="224" t="e">
        <f t="shared" si="1"/>
        <v>#DIV/0!</v>
      </c>
      <c r="I60" s="217" t="s">
        <v>256</v>
      </c>
    </row>
    <row r="61" spans="1:9" ht="39.75" customHeight="1">
      <c r="A61" s="279"/>
      <c r="B61" s="216"/>
      <c r="C61" s="216"/>
      <c r="D61" s="216"/>
      <c r="E61" s="216">
        <v>1</v>
      </c>
      <c r="F61" s="216">
        <v>10000</v>
      </c>
      <c r="G61" s="224" t="e">
        <f t="shared" si="1"/>
        <v>#DIV/0!</v>
      </c>
      <c r="H61" s="224" t="e">
        <f t="shared" si="1"/>
        <v>#DIV/0!</v>
      </c>
      <c r="I61" s="217" t="s">
        <v>257</v>
      </c>
    </row>
    <row r="62" spans="1:9" ht="39.75" customHeight="1">
      <c r="A62" s="279"/>
      <c r="B62" s="216">
        <v>1</v>
      </c>
      <c r="C62" s="216">
        <v>200</v>
      </c>
      <c r="D62" s="216"/>
      <c r="E62" s="216">
        <v>1</v>
      </c>
      <c r="F62" s="216">
        <v>200</v>
      </c>
      <c r="G62" s="224">
        <f t="shared" si="1"/>
        <v>1</v>
      </c>
      <c r="H62" s="224">
        <f t="shared" si="1"/>
        <v>1</v>
      </c>
      <c r="I62" s="217" t="s">
        <v>258</v>
      </c>
    </row>
    <row r="63" spans="1:9" ht="48" customHeight="1">
      <c r="A63" s="279"/>
      <c r="B63" s="216">
        <v>1</v>
      </c>
      <c r="C63" s="216">
        <v>75</v>
      </c>
      <c r="D63" s="216"/>
      <c r="E63" s="216">
        <v>1</v>
      </c>
      <c r="F63" s="216">
        <v>600</v>
      </c>
      <c r="G63" s="224">
        <f t="shared" si="1"/>
        <v>1</v>
      </c>
      <c r="H63" s="224">
        <f t="shared" si="1"/>
        <v>8</v>
      </c>
      <c r="I63" s="217" t="s">
        <v>259</v>
      </c>
    </row>
    <row r="64" spans="1:9" ht="60" customHeight="1">
      <c r="A64" s="279"/>
      <c r="B64" s="216"/>
      <c r="C64" s="216"/>
      <c r="D64" s="216"/>
      <c r="E64" s="216">
        <v>8</v>
      </c>
      <c r="F64" s="216">
        <v>100</v>
      </c>
      <c r="G64" s="224" t="e">
        <f t="shared" si="1"/>
        <v>#DIV/0!</v>
      </c>
      <c r="H64" s="224" t="e">
        <f t="shared" si="1"/>
        <v>#DIV/0!</v>
      </c>
      <c r="I64" s="225" t="s">
        <v>260</v>
      </c>
    </row>
    <row r="65" spans="1:9" ht="53.25" customHeight="1">
      <c r="A65" s="279"/>
      <c r="B65" s="216">
        <v>1</v>
      </c>
      <c r="C65" s="216">
        <v>720</v>
      </c>
      <c r="D65" s="216"/>
      <c r="E65" s="216">
        <v>2</v>
      </c>
      <c r="F65" s="216">
        <v>400</v>
      </c>
      <c r="G65" s="224">
        <f t="shared" si="1"/>
        <v>2</v>
      </c>
      <c r="H65" s="224">
        <f t="shared" si="1"/>
        <v>0.5555555555555556</v>
      </c>
      <c r="I65" s="225" t="s">
        <v>261</v>
      </c>
    </row>
    <row r="66" spans="1:9" ht="48.75" customHeight="1">
      <c r="A66" s="279"/>
      <c r="B66" s="216"/>
      <c r="C66" s="216"/>
      <c r="D66" s="216"/>
      <c r="E66" s="216">
        <v>1</v>
      </c>
      <c r="F66" s="216">
        <v>100</v>
      </c>
      <c r="G66" s="224" t="e">
        <f t="shared" si="1"/>
        <v>#DIV/0!</v>
      </c>
      <c r="H66" s="224" t="e">
        <f t="shared" si="1"/>
        <v>#DIV/0!</v>
      </c>
      <c r="I66" s="225" t="s">
        <v>262</v>
      </c>
    </row>
    <row r="67" spans="1:9" ht="39.75" customHeight="1">
      <c r="A67" s="279"/>
      <c r="B67" s="216"/>
      <c r="C67" s="216"/>
      <c r="D67" s="216"/>
      <c r="E67" s="216">
        <v>4</v>
      </c>
      <c r="F67" s="216">
        <v>8000</v>
      </c>
      <c r="G67" s="224" t="e">
        <f t="shared" si="1"/>
        <v>#DIV/0!</v>
      </c>
      <c r="H67" s="224" t="e">
        <f t="shared" si="1"/>
        <v>#DIV/0!</v>
      </c>
      <c r="I67" s="225" t="s">
        <v>263</v>
      </c>
    </row>
    <row r="68" spans="1:9" ht="39.75" customHeight="1">
      <c r="A68" s="279"/>
      <c r="B68" s="216">
        <v>1</v>
      </c>
      <c r="C68" s="216">
        <v>2000</v>
      </c>
      <c r="D68" s="216"/>
      <c r="E68" s="216">
        <v>1</v>
      </c>
      <c r="F68" s="216">
        <v>5000</v>
      </c>
      <c r="G68" s="224">
        <f t="shared" si="1"/>
        <v>1</v>
      </c>
      <c r="H68" s="224">
        <f t="shared" si="1"/>
        <v>2.5</v>
      </c>
      <c r="I68" s="225" t="s">
        <v>264</v>
      </c>
    </row>
    <row r="69" spans="1:9" ht="58.5" customHeight="1">
      <c r="A69" s="279"/>
      <c r="B69" s="216"/>
      <c r="C69" s="216"/>
      <c r="D69" s="216"/>
      <c r="E69" s="216">
        <v>1</v>
      </c>
      <c r="F69" s="216">
        <v>600</v>
      </c>
      <c r="G69" s="224" t="e">
        <f t="shared" si="1"/>
        <v>#DIV/0!</v>
      </c>
      <c r="H69" s="224" t="e">
        <f t="shared" si="1"/>
        <v>#DIV/0!</v>
      </c>
      <c r="I69" s="225" t="s">
        <v>265</v>
      </c>
    </row>
    <row r="70" spans="1:9" ht="39.75" customHeight="1">
      <c r="A70" s="279"/>
      <c r="B70" s="216"/>
      <c r="C70" s="216"/>
      <c r="D70" s="216"/>
      <c r="E70" s="216">
        <v>1</v>
      </c>
      <c r="F70" s="216">
        <v>400</v>
      </c>
      <c r="G70" s="224" t="e">
        <f t="shared" si="1"/>
        <v>#DIV/0!</v>
      </c>
      <c r="H70" s="224" t="e">
        <f t="shared" si="1"/>
        <v>#DIV/0!</v>
      </c>
      <c r="I70" s="225" t="s">
        <v>266</v>
      </c>
    </row>
    <row r="71" spans="1:9" ht="80.25" customHeight="1">
      <c r="A71" s="279"/>
      <c r="B71" s="216"/>
      <c r="C71" s="216"/>
      <c r="D71" s="216"/>
      <c r="E71" s="216">
        <v>6</v>
      </c>
      <c r="F71" s="216">
        <v>800</v>
      </c>
      <c r="G71" s="224" t="e">
        <f t="shared" si="1"/>
        <v>#DIV/0!</v>
      </c>
      <c r="H71" s="224" t="e">
        <f t="shared" si="1"/>
        <v>#DIV/0!</v>
      </c>
      <c r="I71" s="225" t="s">
        <v>267</v>
      </c>
    </row>
    <row r="72" spans="1:9" ht="39.75" customHeight="1">
      <c r="A72" s="279"/>
      <c r="B72" s="216">
        <v>3</v>
      </c>
      <c r="C72" s="216">
        <v>200</v>
      </c>
      <c r="D72" s="216"/>
      <c r="E72" s="216">
        <v>1</v>
      </c>
      <c r="F72" s="216">
        <v>100</v>
      </c>
      <c r="G72" s="224">
        <f t="shared" si="1"/>
        <v>0.3333333333333333</v>
      </c>
      <c r="H72" s="224">
        <f t="shared" si="1"/>
        <v>0.5</v>
      </c>
      <c r="I72" s="225" t="s">
        <v>268</v>
      </c>
    </row>
    <row r="73" spans="1:9" ht="39.75" customHeight="1">
      <c r="A73" s="279"/>
      <c r="B73" s="216">
        <v>1</v>
      </c>
      <c r="C73" s="216">
        <v>2000</v>
      </c>
      <c r="D73" s="216"/>
      <c r="E73" s="216">
        <v>1</v>
      </c>
      <c r="F73" s="216">
        <v>4000</v>
      </c>
      <c r="G73" s="224">
        <f t="shared" si="1"/>
        <v>1</v>
      </c>
      <c r="H73" s="224">
        <f t="shared" si="1"/>
        <v>2</v>
      </c>
      <c r="I73" s="225" t="s">
        <v>269</v>
      </c>
    </row>
    <row r="74" spans="1:9" ht="39.75" customHeight="1">
      <c r="A74" s="280"/>
      <c r="B74" s="216">
        <v>8</v>
      </c>
      <c r="C74" s="216">
        <v>5910</v>
      </c>
      <c r="D74" s="216"/>
      <c r="E74" s="216"/>
      <c r="F74" s="216"/>
      <c r="G74" s="224">
        <f t="shared" si="1"/>
        <v>0</v>
      </c>
      <c r="H74" s="224">
        <f t="shared" si="1"/>
        <v>0</v>
      </c>
      <c r="I74" s="225" t="s">
        <v>192</v>
      </c>
    </row>
    <row r="75" spans="1:9" ht="38.25" customHeight="1">
      <c r="A75" s="219" t="s">
        <v>120</v>
      </c>
      <c r="B75" s="220">
        <f>B59+B60+B61+B74+B62+B63+B65+B68+B72+B73</f>
        <v>18</v>
      </c>
      <c r="C75" s="220">
        <f>C59+C60+C61+C74+C62+C63+C65+C68+C72+C73</f>
        <v>11205</v>
      </c>
      <c r="D75" s="220">
        <f>D59+D60+D61+D74</f>
        <v>0</v>
      </c>
      <c r="E75" s="220">
        <f>E59+E60+E74+E61+E63+E64+E62+E65+E66+E67+E68+E69+E70+E71+E72+E73</f>
        <v>31</v>
      </c>
      <c r="F75" s="220">
        <f>F59+F60+F61+F62+F63+F64+F65+F66+F67+F68+F69+F70+F71+F72+F73</f>
        <v>30550</v>
      </c>
      <c r="G75" s="221">
        <f t="shared" si="1"/>
        <v>1.7222222222222223</v>
      </c>
      <c r="H75" s="221">
        <f t="shared" si="1"/>
        <v>2.726461401160196</v>
      </c>
      <c r="I75" s="222" t="s">
        <v>121</v>
      </c>
    </row>
    <row r="76" spans="1:9" ht="56.25" customHeight="1">
      <c r="A76" s="226" t="s">
        <v>144</v>
      </c>
      <c r="B76" s="216">
        <v>98</v>
      </c>
      <c r="C76" s="216">
        <v>10120</v>
      </c>
      <c r="D76" s="216"/>
      <c r="E76" s="216">
        <v>113</v>
      </c>
      <c r="F76" s="216">
        <v>33530</v>
      </c>
      <c r="G76" s="224">
        <f t="shared" si="1"/>
        <v>1.153061224489796</v>
      </c>
      <c r="H76" s="224">
        <f t="shared" si="1"/>
        <v>3.3132411067193677</v>
      </c>
      <c r="I76" s="217" t="s">
        <v>270</v>
      </c>
    </row>
    <row r="77" spans="1:9" ht="33" customHeight="1" thickBot="1">
      <c r="A77" s="227" t="s">
        <v>143</v>
      </c>
      <c r="B77" s="228">
        <f>B76</f>
        <v>98</v>
      </c>
      <c r="C77" s="228">
        <f>C76</f>
        <v>10120</v>
      </c>
      <c r="D77" s="228">
        <f>D76</f>
        <v>0</v>
      </c>
      <c r="E77" s="228">
        <f>E76</f>
        <v>113</v>
      </c>
      <c r="F77" s="228">
        <f>F76</f>
        <v>33530</v>
      </c>
      <c r="G77" s="229">
        <f t="shared" si="1"/>
        <v>1.153061224489796</v>
      </c>
      <c r="H77" s="229">
        <f>F77/C77</f>
        <v>3.3132411067193677</v>
      </c>
      <c r="I77" s="230" t="s">
        <v>121</v>
      </c>
    </row>
    <row r="78" spans="1:9" ht="34.5" customHeight="1" thickBot="1">
      <c r="A78" s="231" t="s">
        <v>98</v>
      </c>
      <c r="B78" s="232">
        <f>B17+B30+B37+B44+B47+B56+B58+B75+B77</f>
        <v>260</v>
      </c>
      <c r="C78" s="232">
        <f>C17+C30+C37+C44+C47+C56+C58+C75+C77</f>
        <v>49615</v>
      </c>
      <c r="D78" s="232">
        <f>D17+D30+D37+D44+D47+D56+D58+D75+D77</f>
        <v>0</v>
      </c>
      <c r="E78" s="232">
        <f>E17+E30+E37+E44+E47+E56+E58+E75+E77</f>
        <v>307</v>
      </c>
      <c r="F78" s="232">
        <f>F17+F30+F37+F44+F47+F56+F58+F75+F77</f>
        <v>218930</v>
      </c>
      <c r="G78" s="233">
        <f>E78/B78</f>
        <v>1.1807692307692308</v>
      </c>
      <c r="H78" s="233">
        <f>F78/C78</f>
        <v>4.412576841680943</v>
      </c>
      <c r="I78" s="234" t="s">
        <v>121</v>
      </c>
    </row>
    <row r="79" spans="1:11" ht="14.25">
      <c r="A79" s="282" t="s">
        <v>125</v>
      </c>
      <c r="B79" s="283"/>
      <c r="C79" s="283"/>
      <c r="D79" s="283"/>
      <c r="E79" s="283"/>
      <c r="F79" s="283"/>
      <c r="G79" s="283"/>
      <c r="H79" s="283"/>
      <c r="I79" s="237"/>
      <c r="J79" s="236"/>
      <c r="K79" s="236"/>
    </row>
    <row r="80" spans="1:11" ht="14.25">
      <c r="A80" s="284" t="s">
        <v>133</v>
      </c>
      <c r="B80" s="285"/>
      <c r="C80" s="285"/>
      <c r="D80" s="285"/>
      <c r="E80" s="285"/>
      <c r="F80" s="285"/>
      <c r="G80" s="285"/>
      <c r="H80" s="285"/>
      <c r="I80" s="237"/>
      <c r="J80" s="236"/>
      <c r="K80" s="236"/>
    </row>
    <row r="81" spans="1:9" ht="12.75">
      <c r="A81" s="235"/>
      <c r="B81" s="238"/>
      <c r="C81" s="238"/>
      <c r="D81" s="238"/>
      <c r="E81" s="238"/>
      <c r="F81" s="238"/>
      <c r="G81" s="238"/>
      <c r="H81" s="238"/>
      <c r="I81" s="239"/>
    </row>
    <row r="82" spans="1:9" ht="12.75">
      <c r="A82" s="235"/>
      <c r="B82" s="238"/>
      <c r="C82" s="238"/>
      <c r="D82" s="238"/>
      <c r="E82" s="238"/>
      <c r="F82" s="238"/>
      <c r="G82" s="238"/>
      <c r="H82" s="238"/>
      <c r="I82" s="239"/>
    </row>
    <row r="83" spans="1:4" ht="12.75">
      <c r="A83" s="200" t="s">
        <v>193</v>
      </c>
      <c r="D83" s="200"/>
    </row>
    <row r="84" spans="1:9" ht="12.75">
      <c r="A84" s="64" t="s">
        <v>117</v>
      </c>
      <c r="B84" s="64"/>
      <c r="C84" s="64"/>
      <c r="D84" s="64"/>
      <c r="E84" s="64"/>
      <c r="F84" s="64"/>
      <c r="G84" s="65"/>
      <c r="H84" s="64" t="s">
        <v>107</v>
      </c>
      <c r="I84" s="242"/>
    </row>
    <row r="85" spans="1:7" ht="12.75">
      <c r="A85" s="243"/>
      <c r="B85" s="244"/>
      <c r="C85" s="243"/>
      <c r="D85" s="243"/>
      <c r="E85" s="243"/>
      <c r="F85" s="243"/>
      <c r="G85" s="245"/>
    </row>
  </sheetData>
  <sheetProtection/>
  <mergeCells count="12">
    <mergeCell ref="A45:A46"/>
    <mergeCell ref="A48:A55"/>
    <mergeCell ref="A59:A74"/>
    <mergeCell ref="A79:H79"/>
    <mergeCell ref="A80:H80"/>
    <mergeCell ref="A2:A3"/>
    <mergeCell ref="A1:I1"/>
    <mergeCell ref="D2:I2"/>
    <mergeCell ref="A5:A16"/>
    <mergeCell ref="A18:A29"/>
    <mergeCell ref="A31:A36"/>
    <mergeCell ref="A38:A4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winf</cp:lastModifiedBy>
  <cp:lastPrinted>2013-04-15T06:57:38Z</cp:lastPrinted>
  <dcterms:created xsi:type="dcterms:W3CDTF">2013-01-02T13:01:28Z</dcterms:created>
  <dcterms:modified xsi:type="dcterms:W3CDTF">2013-09-09T12:39:28Z</dcterms:modified>
  <cp:category/>
  <cp:version/>
  <cp:contentType/>
  <cp:contentStatus/>
</cp:coreProperties>
</file>